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5600" windowHeight="16140" tabRatio="500" activeTab="0"/>
  </bookViews>
  <sheets>
    <sheet name="Freebird 2015 Budget" sheetId="1" r:id="rId1"/>
    <sheet name="Freebird 2016 Budget" sheetId="2" r:id="rId2"/>
    <sheet name="Freebird 2017 Budget" sheetId="3" r:id="rId3"/>
  </sheets>
  <definedNames/>
  <calcPr fullCalcOnLoad="1"/>
</workbook>
</file>

<file path=xl/sharedStrings.xml><?xml version="1.0" encoding="utf-8"?>
<sst xmlns="http://schemas.openxmlformats.org/spreadsheetml/2006/main" count="773" uniqueCount="48">
  <si>
    <t>Leaderboard</t>
  </si>
  <si>
    <t>Skyscraper</t>
  </si>
  <si>
    <t>HOME PAGE</t>
  </si>
  <si>
    <t>TOTAL REVENUE</t>
  </si>
  <si>
    <t>Year Total:</t>
  </si>
  <si>
    <t>Medium Rectangle</t>
  </si>
  <si>
    <t>CPM</t>
  </si>
  <si>
    <t>Revenue</t>
  </si>
  <si>
    <t xml:space="preserve">Per-Page </t>
  </si>
  <si>
    <t>Sellout</t>
  </si>
  <si>
    <t>Impressions</t>
  </si>
  <si>
    <t>Leaderboard R*</t>
  </si>
  <si>
    <t>Medium Rectangle R*</t>
  </si>
  <si>
    <t>Monthly Total:</t>
  </si>
  <si>
    <t>JANUARY</t>
  </si>
  <si>
    <t>FEBRUARY</t>
  </si>
  <si>
    <t>MARCH</t>
  </si>
  <si>
    <t>APRIL</t>
  </si>
  <si>
    <t>INVENTORY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</si>
  <si>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</si>
  <si>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</si>
  <si>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</si>
  <si>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</si>
  <si>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</si>
  <si>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</si>
  <si>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</si>
  <si>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</si>
  <si>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</si>
  <si>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PAGE 2,3,4</t>
  </si>
  <si>
    <t>Skyscraper R*</t>
  </si>
  <si>
    <t>FREEBIRD 2015 REVENUE BUDGET</t>
  </si>
  <si>
    <t>WEBSITE HOME PAGE</t>
  </si>
  <si>
    <t>WEBSITE PAGES 2, 3, 4</t>
  </si>
  <si>
    <t>MOBILE APP</t>
  </si>
  <si>
    <t>Static Banner</t>
  </si>
  <si>
    <t>* Rich media and video</t>
  </si>
  <si>
    <t>PAGE 2 ONLY</t>
  </si>
  <si>
    <t>YEAR TOTAL ALL IMPRESSIONS:</t>
  </si>
  <si>
    <t>Leaderboard</t>
  </si>
  <si>
    <t>Skyscraper</t>
  </si>
  <si>
    <t>FREEBIRD 2016 REVENUE BUDGET</t>
  </si>
  <si>
    <t>AVERAGE</t>
  </si>
  <si>
    <t>SELLOUT</t>
  </si>
  <si>
    <t>YEAR TOTAL (WEBSITE AND APP)</t>
  </si>
  <si>
    <t>FREEBIRD 2017 REVENUE BUDGET</t>
  </si>
  <si>
    <t>VALUATION 2X</t>
  </si>
  <si>
    <t>VALUATION 4X</t>
  </si>
  <si>
    <t>VALUATION 6X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</si>
</sst>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&quot;$&quot;#,##0.00000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0"/>
      <color indexed="20"/>
      <name val="Verdana"/>
      <family val="0"/>
    </font>
    <font>
      <b/>
      <sz val="14"/>
      <color indexed="17"/>
      <name val="Calibri"/>
      <family val="0"/>
    </font>
    <font>
      <b/>
      <sz val="10"/>
      <color indexed="17"/>
      <name val="Verdana"/>
      <family val="0"/>
    </font>
    <font>
      <sz val="10"/>
      <color indexed="2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rgb="FF660066"/>
      <name val="Verdana"/>
      <family val="0"/>
    </font>
    <font>
      <b/>
      <sz val="14"/>
      <color rgb="FF008000"/>
      <name val="Calibri"/>
      <family val="0"/>
    </font>
    <font>
      <b/>
      <sz val="10"/>
      <color rgb="FF008000"/>
      <name val="Verdana"/>
      <family val="0"/>
    </font>
    <font>
      <sz val="10"/>
      <color theme="0" tint="-0.4999699890613556"/>
      <name val="Verdan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164" fontId="0" fillId="16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/>
    </xf>
    <xf numFmtId="164" fontId="0" fillId="14" borderId="0" xfId="0" applyNumberFormat="1" applyFont="1" applyFill="1" applyAlignment="1">
      <alignment/>
    </xf>
    <xf numFmtId="0" fontId="1" fillId="14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/>
    </xf>
    <xf numFmtId="164" fontId="0" fillId="8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0" fillId="14" borderId="0" xfId="0" applyFill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164" fontId="48" fillId="16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2" fillId="31" borderId="0" xfId="56" applyAlignment="1">
      <alignment/>
    </xf>
    <xf numFmtId="164" fontId="42" fillId="31" borderId="0" xfId="56" applyNumberFormat="1" applyAlignment="1">
      <alignment/>
    </xf>
    <xf numFmtId="164" fontId="48" fillId="8" borderId="0" xfId="0" applyNumberFormat="1" applyFont="1" applyFill="1" applyAlignment="1">
      <alignment/>
    </xf>
    <xf numFmtId="0" fontId="49" fillId="31" borderId="0" xfId="56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164" fontId="48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49" fillId="37" borderId="0" xfId="0" applyFont="1" applyFill="1" applyAlignment="1">
      <alignment/>
    </xf>
    <xf numFmtId="0" fontId="42" fillId="37" borderId="0" xfId="0" applyFont="1" applyFill="1" applyAlignment="1">
      <alignment/>
    </xf>
    <xf numFmtId="164" fontId="42" fillId="37" borderId="0" xfId="0" applyNumberFormat="1" applyFont="1" applyFill="1" applyAlignment="1">
      <alignment/>
    </xf>
    <xf numFmtId="164" fontId="49" fillId="31" borderId="0" xfId="56" applyNumberFormat="1" applyFont="1" applyAlignment="1">
      <alignment/>
    </xf>
    <xf numFmtId="164" fontId="48" fillId="16" borderId="0" xfId="48" applyNumberFormat="1" applyFont="1" applyFill="1" applyAlignment="1">
      <alignment/>
    </xf>
    <xf numFmtId="164" fontId="50" fillId="37" borderId="0" xfId="0" applyNumberFormat="1" applyFont="1" applyFill="1" applyAlignment="1">
      <alignment/>
    </xf>
    <xf numFmtId="0" fontId="48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10" fontId="0" fillId="0" borderId="0" xfId="0" applyNumberFormat="1" applyAlignment="1">
      <alignment/>
    </xf>
    <xf numFmtId="164" fontId="51" fillId="16" borderId="0" xfId="48" applyNumberFormat="1" applyFont="1" applyFill="1" applyAlignment="1">
      <alignment/>
    </xf>
    <xf numFmtId="16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125" zoomScaleNormal="125" workbookViewId="0" topLeftCell="AO2">
      <selection activeCell="AZ15" sqref="AZ15"/>
    </sheetView>
  </sheetViews>
  <sheetFormatPr defaultColWidth="11.00390625" defaultRowHeight="12.75"/>
  <cols>
    <col min="1" max="1" width="21.75390625" style="0" customWidth="1"/>
    <col min="2" max="2" width="13.25390625" style="0" customWidth="1"/>
    <col min="3" max="3" width="6.25390625" style="0" customWidth="1"/>
    <col min="4" max="4" width="7.375" style="0" customWidth="1"/>
    <col min="5" max="5" width="10.125" style="0" customWidth="1"/>
    <col min="6" max="6" width="13.25390625" style="0" customWidth="1"/>
    <col min="7" max="7" width="7.125" style="0" customWidth="1"/>
    <col min="8" max="8" width="7.625" style="0" customWidth="1"/>
    <col min="9" max="9" width="10.625" style="0" customWidth="1"/>
    <col min="10" max="10" width="13.375" style="0" customWidth="1"/>
    <col min="11" max="11" width="6.25390625" style="0" customWidth="1"/>
    <col min="12" max="12" width="7.75390625" style="0" customWidth="1"/>
    <col min="13" max="13" width="10.75390625" style="0" customWidth="1"/>
    <col min="14" max="14" width="13.375" style="0" customWidth="1"/>
    <col min="15" max="15" width="6.75390625" style="0" customWidth="1"/>
    <col min="16" max="16" width="7.375" style="0" customWidth="1"/>
    <col min="17" max="17" width="10.75390625" style="0" customWidth="1"/>
    <col min="18" max="18" width="13.625" style="0" customWidth="1"/>
    <col min="19" max="19" width="6.375" style="0" customWidth="1"/>
    <col min="20" max="20" width="7.875" style="0" customWidth="1"/>
    <col min="21" max="21" width="11.00390625" style="0" customWidth="1"/>
    <col min="22" max="22" width="13.625" style="0" customWidth="1"/>
    <col min="23" max="23" width="6.125" style="0" customWidth="1"/>
    <col min="24" max="24" width="8.00390625" style="0" customWidth="1"/>
    <col min="25" max="25" width="11.00390625" style="0" customWidth="1"/>
    <col min="26" max="26" width="13.875" style="0" customWidth="1"/>
    <col min="27" max="27" width="6.375" style="0" customWidth="1"/>
    <col min="28" max="28" width="7.75390625" style="0" customWidth="1"/>
    <col min="29" max="29" width="11.00390625" style="0" customWidth="1"/>
    <col min="30" max="30" width="13.25390625" style="0" customWidth="1"/>
    <col min="31" max="31" width="6.25390625" style="0" customWidth="1"/>
    <col min="32" max="32" width="7.875" style="0" customWidth="1"/>
    <col min="33" max="33" width="10.875" style="0" customWidth="1"/>
    <col min="34" max="34" width="13.375" style="0" customWidth="1"/>
    <col min="35" max="35" width="5.75390625" style="0" customWidth="1"/>
    <col min="36" max="36" width="8.00390625" style="0" customWidth="1"/>
    <col min="37" max="37" width="11.00390625" style="0" customWidth="1"/>
    <col min="38" max="38" width="13.00390625" style="0" customWidth="1"/>
    <col min="39" max="39" width="5.875" style="0" customWidth="1"/>
    <col min="40" max="40" width="8.00390625" style="0" customWidth="1"/>
    <col min="41" max="41" width="10.25390625" style="0" customWidth="1"/>
    <col min="42" max="42" width="13.125" style="0" customWidth="1"/>
    <col min="43" max="43" width="6.00390625" style="0" customWidth="1"/>
    <col min="44" max="44" width="7.75390625" style="0" customWidth="1"/>
    <col min="45" max="45" width="10.375" style="0" customWidth="1"/>
    <col min="46" max="46" width="13.375" style="0" customWidth="1"/>
    <col min="47" max="47" width="6.375" style="0" customWidth="1"/>
    <col min="48" max="48" width="7.375" style="0" customWidth="1"/>
    <col min="49" max="49" width="10.375" style="0" customWidth="1"/>
    <col min="50" max="50" width="12.375" style="0" customWidth="1"/>
    <col min="51" max="51" width="13.25390625" style="0" bestFit="1" customWidth="1"/>
  </cols>
  <sheetData>
    <row r="1" ht="21" customHeight="1">
      <c r="A1" s="5" t="s">
        <v>30</v>
      </c>
    </row>
    <row r="2" ht="21" customHeight="1">
      <c r="A2" s="5"/>
    </row>
    <row r="3" spans="1:46" ht="12.75">
      <c r="A3" s="37" t="s">
        <v>31</v>
      </c>
      <c r="B3" s="9" t="s">
        <v>14</v>
      </c>
      <c r="F3" s="9" t="s">
        <v>15</v>
      </c>
      <c r="J3" s="9" t="s">
        <v>16</v>
      </c>
      <c r="N3" s="9" t="s">
        <v>17</v>
      </c>
      <c r="R3" s="9" t="s">
        <v>19</v>
      </c>
      <c r="V3" s="9" t="s">
        <v>20</v>
      </c>
      <c r="Z3" s="9" t="s">
        <v>21</v>
      </c>
      <c r="AD3" s="9" t="s">
        <v>22</v>
      </c>
      <c r="AH3" s="9" t="s">
        <v>23</v>
      </c>
      <c r="AL3" s="9" t="s">
        <v>24</v>
      </c>
      <c r="AP3" s="9" t="s">
        <v>25</v>
      </c>
      <c r="AT3" s="9" t="s">
        <v>26</v>
      </c>
    </row>
    <row r="4" spans="1:51" s="13" customFormat="1" ht="12.75">
      <c r="A4" s="11"/>
      <c r="B4" s="12"/>
      <c r="E4" s="9" t="s">
        <v>8</v>
      </c>
      <c r="I4" s="9" t="s">
        <v>8</v>
      </c>
      <c r="M4" s="9" t="s">
        <v>8</v>
      </c>
      <c r="Q4" s="9" t="s">
        <v>8</v>
      </c>
      <c r="U4" s="9" t="s">
        <v>8</v>
      </c>
      <c r="Y4" s="9" t="s">
        <v>8</v>
      </c>
      <c r="AC4" s="9" t="s">
        <v>8</v>
      </c>
      <c r="AG4" s="9" t="s">
        <v>8</v>
      </c>
      <c r="AK4" s="9" t="s">
        <v>8</v>
      </c>
      <c r="AO4" s="9" t="s">
        <v>8</v>
      </c>
      <c r="AS4" s="9" t="s">
        <v>8</v>
      </c>
      <c r="AW4" s="9" t="s">
        <v>8</v>
      </c>
      <c r="AX4" s="13" t="s">
        <v>41</v>
      </c>
      <c r="AY4" s="30" t="s">
        <v>2</v>
      </c>
    </row>
    <row r="5" spans="1:51" s="9" customFormat="1" ht="12.75">
      <c r="A5" s="8" t="s">
        <v>18</v>
      </c>
      <c r="B5" s="9" t="s">
        <v>10</v>
      </c>
      <c r="C5" s="10" t="s">
        <v>6</v>
      </c>
      <c r="D5" s="9" t="s">
        <v>9</v>
      </c>
      <c r="E5" s="9" t="s">
        <v>7</v>
      </c>
      <c r="F5" s="9" t="s">
        <v>10</v>
      </c>
      <c r="G5" s="10" t="s">
        <v>6</v>
      </c>
      <c r="H5" s="9" t="s">
        <v>9</v>
      </c>
      <c r="I5" s="9" t="s">
        <v>7</v>
      </c>
      <c r="J5" s="9" t="s">
        <v>10</v>
      </c>
      <c r="K5" s="10" t="s">
        <v>6</v>
      </c>
      <c r="L5" s="9" t="s">
        <v>9</v>
      </c>
      <c r="M5" s="9" t="s">
        <v>7</v>
      </c>
      <c r="N5" s="9" t="s">
        <v>10</v>
      </c>
      <c r="O5" s="10" t="s">
        <v>6</v>
      </c>
      <c r="P5" s="9" t="s">
        <v>9</v>
      </c>
      <c r="Q5" s="9" t="s">
        <v>7</v>
      </c>
      <c r="R5" s="9" t="s">
        <v>10</v>
      </c>
      <c r="S5" s="10" t="s">
        <v>6</v>
      </c>
      <c r="T5" s="9" t="s">
        <v>9</v>
      </c>
      <c r="U5" s="9" t="s">
        <v>7</v>
      </c>
      <c r="V5" s="9" t="s">
        <v>10</v>
      </c>
      <c r="W5" s="10" t="s">
        <v>6</v>
      </c>
      <c r="X5" s="9" t="s">
        <v>9</v>
      </c>
      <c r="Y5" s="9" t="s">
        <v>7</v>
      </c>
      <c r="Z5" s="9" t="s">
        <v>10</v>
      </c>
      <c r="AA5" s="10" t="s">
        <v>6</v>
      </c>
      <c r="AB5" s="9" t="s">
        <v>9</v>
      </c>
      <c r="AC5" s="9" t="s">
        <v>7</v>
      </c>
      <c r="AD5" s="9" t="s">
        <v>10</v>
      </c>
      <c r="AE5" s="10" t="s">
        <v>6</v>
      </c>
      <c r="AF5" s="9" t="s">
        <v>9</v>
      </c>
      <c r="AG5" s="9" t="s">
        <v>7</v>
      </c>
      <c r="AH5" s="9" t="s">
        <v>10</v>
      </c>
      <c r="AI5" s="10" t="s">
        <v>6</v>
      </c>
      <c r="AJ5" s="9" t="s">
        <v>9</v>
      </c>
      <c r="AK5" s="9" t="s">
        <v>7</v>
      </c>
      <c r="AL5" s="9" t="s">
        <v>10</v>
      </c>
      <c r="AM5" s="10" t="s">
        <v>6</v>
      </c>
      <c r="AN5" s="9" t="s">
        <v>9</v>
      </c>
      <c r="AO5" s="9" t="s">
        <v>7</v>
      </c>
      <c r="AP5" s="9" t="s">
        <v>10</v>
      </c>
      <c r="AQ5" s="10" t="s">
        <v>6</v>
      </c>
      <c r="AR5" s="9" t="s">
        <v>9</v>
      </c>
      <c r="AS5" s="9" t="s">
        <v>7</v>
      </c>
      <c r="AT5" s="9" t="s">
        <v>10</v>
      </c>
      <c r="AU5" s="10" t="s">
        <v>6</v>
      </c>
      <c r="AV5" s="9" t="s">
        <v>9</v>
      </c>
      <c r="AW5" s="9" t="s">
        <v>7</v>
      </c>
      <c r="AX5" s="56" t="s">
        <v>42</v>
      </c>
      <c r="AY5" s="30" t="s">
        <v>27</v>
      </c>
    </row>
    <row r="6" spans="1:50" ht="12.75">
      <c r="A6" s="1" t="s">
        <v>0</v>
      </c>
      <c r="B6" s="3">
        <v>1000000</v>
      </c>
      <c r="C6" s="4">
        <v>1</v>
      </c>
      <c r="D6" s="6">
        <v>0.25</v>
      </c>
      <c r="E6" s="4">
        <f aca="true" t="shared" si="0" ref="E6:E11">(B6*C6)/1000*D6</f>
        <v>250</v>
      </c>
      <c r="F6" s="3">
        <f aca="true" t="shared" si="1" ref="F6:F11">(B6*1.0125)</f>
        <v>1012500</v>
      </c>
      <c r="G6" s="4">
        <v>1</v>
      </c>
      <c r="H6" s="6">
        <v>0.25</v>
      </c>
      <c r="I6" s="4">
        <f aca="true" t="shared" si="2" ref="I6:I11">(F6*G6)/1000*H6</f>
        <v>253.125</v>
      </c>
      <c r="J6" s="3">
        <f aca="true" t="shared" si="3" ref="J6:J11">(F6*1.0125)</f>
        <v>1025156.25</v>
      </c>
      <c r="K6" s="4">
        <v>1</v>
      </c>
      <c r="L6" s="6">
        <v>0.25</v>
      </c>
      <c r="M6" s="4">
        <f aca="true" t="shared" si="4" ref="M6:M11">(J6*K6)/1000*L6</f>
        <v>256.2890625</v>
      </c>
      <c r="N6" s="3">
        <f aca="true" t="shared" si="5" ref="N6:N11">(J6*1.0125)</f>
        <v>1037970.703125</v>
      </c>
      <c r="O6" s="4">
        <v>1</v>
      </c>
      <c r="P6" s="6">
        <v>0.25</v>
      </c>
      <c r="Q6" s="4">
        <f aca="true" t="shared" si="6" ref="Q6:Q11">(N6*O6)/1000*P6</f>
        <v>259.49267578125</v>
      </c>
      <c r="R6" s="3">
        <f aca="true" t="shared" si="7" ref="R6:R11">(N6*1.0125)</f>
        <v>1050945.3369140625</v>
      </c>
      <c r="S6" s="4">
        <v>1</v>
      </c>
      <c r="T6" s="6">
        <v>0.25</v>
      </c>
      <c r="U6" s="4">
        <f aca="true" t="shared" si="8" ref="U6:U11">(R6*S6)/1000*T6</f>
        <v>262.7363342285156</v>
      </c>
      <c r="V6" s="3">
        <f aca="true" t="shared" si="9" ref="V6:V11">(R6*1.0125)</f>
        <v>1064082.1536254883</v>
      </c>
      <c r="W6" s="4">
        <v>1</v>
      </c>
      <c r="X6" s="6">
        <v>0.25</v>
      </c>
      <c r="Y6" s="4">
        <f aca="true" t="shared" si="10" ref="Y6:Y11">(V6*W6)/1000*X6</f>
        <v>266.02053840637205</v>
      </c>
      <c r="Z6" s="3">
        <f aca="true" t="shared" si="11" ref="Z6:Z11">(V6*1.0125)</f>
        <v>1077383.180545807</v>
      </c>
      <c r="AA6" s="4">
        <v>1</v>
      </c>
      <c r="AB6" s="6">
        <v>0.25</v>
      </c>
      <c r="AC6" s="4">
        <f aca="true" t="shared" si="12" ref="AC6:AC11">(Z6*AA6)/1000*AB6</f>
        <v>269.3457951364517</v>
      </c>
      <c r="AD6" s="3">
        <f aca="true" t="shared" si="13" ref="AD6:AD11">(Z6*1.0125)</f>
        <v>1090850.4703026295</v>
      </c>
      <c r="AE6" s="4">
        <v>1</v>
      </c>
      <c r="AF6" s="6">
        <v>0.25</v>
      </c>
      <c r="AG6" s="4">
        <f aca="true" t="shared" si="14" ref="AG6:AG11">(AD6*AE6)/1000*AF6</f>
        <v>272.71261757565736</v>
      </c>
      <c r="AH6" s="3">
        <f aca="true" t="shared" si="15" ref="AH6:AH11">(AD6*1.0125)</f>
        <v>1104486.1011814123</v>
      </c>
      <c r="AI6" s="4">
        <v>1</v>
      </c>
      <c r="AJ6" s="6">
        <v>0.25</v>
      </c>
      <c r="AK6" s="4">
        <f aca="true" t="shared" si="16" ref="AK6:AK11">(AH6*AI6)/1000*AJ6</f>
        <v>276.1215252953531</v>
      </c>
      <c r="AL6" s="3">
        <f aca="true" t="shared" si="17" ref="AL6:AL11">(AH6*1.0125)</f>
        <v>1118292.17744618</v>
      </c>
      <c r="AM6" s="4">
        <v>1</v>
      </c>
      <c r="AN6" s="6">
        <v>0.25</v>
      </c>
      <c r="AO6" s="4">
        <f aca="true" t="shared" si="18" ref="AO6:AO11">(AL6*AM6)/1000*AN6</f>
        <v>279.573044361545</v>
      </c>
      <c r="AP6" s="3">
        <f aca="true" t="shared" si="19" ref="AP6:AP11">(AL6*1.0125)</f>
        <v>1132270.8296642571</v>
      </c>
      <c r="AQ6" s="4">
        <v>1</v>
      </c>
      <c r="AR6" s="6">
        <v>0.25</v>
      </c>
      <c r="AS6" s="4">
        <f aca="true" t="shared" si="20" ref="AS6:AS11">(AP6*AQ6)/1000*AR6</f>
        <v>283.0677074160643</v>
      </c>
      <c r="AT6" s="3">
        <f aca="true" t="shared" si="21" ref="AT6:AT11">(AP6*1.0125)</f>
        <v>1146424.2150350602</v>
      </c>
      <c r="AU6" s="4">
        <v>1</v>
      </c>
      <c r="AV6" s="6">
        <v>0.25</v>
      </c>
      <c r="AW6" s="4">
        <f aca="true" t="shared" si="22" ref="AW6:AW11">(AT6*AU6)/1000*AV6</f>
        <v>286.60605375876503</v>
      </c>
      <c r="AX6" s="57">
        <f aca="true" t="shared" si="23" ref="AX6:AX11">SUM(D6,H6,L6,P6,T6,X6,AB6,AF6,AJ6,AN6,AR6,AV6)/12</f>
        <v>0.25</v>
      </c>
    </row>
    <row r="7" spans="1:50" ht="12.75">
      <c r="A7" s="1" t="s">
        <v>11</v>
      </c>
      <c r="B7" s="3">
        <v>1000000</v>
      </c>
      <c r="C7" s="4">
        <f>(C6*1.5)</f>
        <v>1.5</v>
      </c>
      <c r="D7" s="6">
        <v>0.35</v>
      </c>
      <c r="E7" s="4">
        <f t="shared" si="0"/>
        <v>525</v>
      </c>
      <c r="F7" s="3">
        <f t="shared" si="1"/>
        <v>1012500</v>
      </c>
      <c r="G7" s="4">
        <f>(G6*1.5)</f>
        <v>1.5</v>
      </c>
      <c r="H7" s="6">
        <v>0.35</v>
      </c>
      <c r="I7" s="4">
        <f t="shared" si="2"/>
        <v>531.5625</v>
      </c>
      <c r="J7" s="3">
        <f t="shared" si="3"/>
        <v>1025156.25</v>
      </c>
      <c r="K7" s="4">
        <f>(K6*1.5)</f>
        <v>1.5</v>
      </c>
      <c r="L7" s="6">
        <v>0.35</v>
      </c>
      <c r="M7" s="4">
        <f t="shared" si="4"/>
        <v>538.20703125</v>
      </c>
      <c r="N7" s="3">
        <f t="shared" si="5"/>
        <v>1037970.703125</v>
      </c>
      <c r="O7" s="4">
        <f>(O6*1.5)</f>
        <v>1.5</v>
      </c>
      <c r="P7" s="6">
        <v>0.35</v>
      </c>
      <c r="Q7" s="4">
        <f t="shared" si="6"/>
        <v>544.9346191406249</v>
      </c>
      <c r="R7" s="3">
        <f t="shared" si="7"/>
        <v>1050945.3369140625</v>
      </c>
      <c r="S7" s="4">
        <f>(S6*1.5)</f>
        <v>1.5</v>
      </c>
      <c r="T7" s="6">
        <v>0.35</v>
      </c>
      <c r="U7" s="4">
        <f t="shared" si="8"/>
        <v>551.7463018798828</v>
      </c>
      <c r="V7" s="3">
        <f t="shared" si="9"/>
        <v>1064082.1536254883</v>
      </c>
      <c r="W7" s="4">
        <f>(W6*1.5)</f>
        <v>1.5</v>
      </c>
      <c r="X7" s="6">
        <v>0.35</v>
      </c>
      <c r="Y7" s="4">
        <f t="shared" si="10"/>
        <v>558.6431306533813</v>
      </c>
      <c r="Z7" s="3">
        <f t="shared" si="11"/>
        <v>1077383.180545807</v>
      </c>
      <c r="AA7" s="4">
        <f>(AA6*1.5)</f>
        <v>1.5</v>
      </c>
      <c r="AB7" s="6">
        <v>0.35</v>
      </c>
      <c r="AC7" s="4">
        <f t="shared" si="12"/>
        <v>565.6261697865485</v>
      </c>
      <c r="AD7" s="3">
        <f t="shared" si="13"/>
        <v>1090850.4703026295</v>
      </c>
      <c r="AE7" s="4">
        <f>(AE6*1.5)</f>
        <v>1.5</v>
      </c>
      <c r="AF7" s="6">
        <v>0.35</v>
      </c>
      <c r="AG7" s="4">
        <f t="shared" si="14"/>
        <v>572.6964969088805</v>
      </c>
      <c r="AH7" s="3">
        <f t="shared" si="15"/>
        <v>1104486.1011814123</v>
      </c>
      <c r="AI7" s="4">
        <f>(AI6*1.5)</f>
        <v>1.5</v>
      </c>
      <c r="AJ7" s="6">
        <v>0.35</v>
      </c>
      <c r="AK7" s="4">
        <f t="shared" si="16"/>
        <v>579.8552031202415</v>
      </c>
      <c r="AL7" s="3">
        <f t="shared" si="17"/>
        <v>1118292.17744618</v>
      </c>
      <c r="AM7" s="4">
        <f>(AM6*1.5)</f>
        <v>1.5</v>
      </c>
      <c r="AN7" s="6">
        <v>0.35</v>
      </c>
      <c r="AO7" s="4">
        <f t="shared" si="18"/>
        <v>587.1033931592444</v>
      </c>
      <c r="AP7" s="3">
        <f t="shared" si="19"/>
        <v>1132270.8296642571</v>
      </c>
      <c r="AQ7" s="4">
        <f>(AQ6*1.5)</f>
        <v>1.5</v>
      </c>
      <c r="AR7" s="6">
        <v>0.35</v>
      </c>
      <c r="AS7" s="4">
        <f t="shared" si="20"/>
        <v>594.442185573735</v>
      </c>
      <c r="AT7" s="3">
        <f t="shared" si="21"/>
        <v>1146424.2150350602</v>
      </c>
      <c r="AU7" s="4">
        <f>(AU6*1.5)</f>
        <v>1.5</v>
      </c>
      <c r="AV7" s="6">
        <v>0.35</v>
      </c>
      <c r="AW7" s="4">
        <f t="shared" si="22"/>
        <v>601.8727128934065</v>
      </c>
      <c r="AX7" s="57">
        <f t="shared" si="23"/>
        <v>0.35000000000000003</v>
      </c>
    </row>
    <row r="8" spans="1:50" ht="12.75">
      <c r="A8" s="7" t="s">
        <v>5</v>
      </c>
      <c r="B8" s="3">
        <v>1000000</v>
      </c>
      <c r="C8" s="4">
        <v>1</v>
      </c>
      <c r="D8" s="6">
        <v>0.25</v>
      </c>
      <c r="E8" s="4">
        <f t="shared" si="0"/>
        <v>250</v>
      </c>
      <c r="F8" s="3">
        <f t="shared" si="1"/>
        <v>1012500</v>
      </c>
      <c r="G8" s="4">
        <v>1</v>
      </c>
      <c r="H8" s="6">
        <v>0.25</v>
      </c>
      <c r="I8" s="4">
        <f t="shared" si="2"/>
        <v>253.125</v>
      </c>
      <c r="J8" s="3">
        <f t="shared" si="3"/>
        <v>1025156.25</v>
      </c>
      <c r="K8" s="4">
        <v>1</v>
      </c>
      <c r="L8" s="6">
        <v>0.25</v>
      </c>
      <c r="M8" s="4">
        <f t="shared" si="4"/>
        <v>256.2890625</v>
      </c>
      <c r="N8" s="3">
        <f t="shared" si="5"/>
        <v>1037970.703125</v>
      </c>
      <c r="O8" s="4">
        <v>1</v>
      </c>
      <c r="P8" s="6">
        <v>0.25</v>
      </c>
      <c r="Q8" s="4">
        <f t="shared" si="6"/>
        <v>259.49267578125</v>
      </c>
      <c r="R8" s="3">
        <f t="shared" si="7"/>
        <v>1050945.3369140625</v>
      </c>
      <c r="S8" s="4">
        <v>1</v>
      </c>
      <c r="T8" s="6">
        <v>0.25</v>
      </c>
      <c r="U8" s="4">
        <f t="shared" si="8"/>
        <v>262.7363342285156</v>
      </c>
      <c r="V8" s="3">
        <f t="shared" si="9"/>
        <v>1064082.1536254883</v>
      </c>
      <c r="W8" s="4">
        <v>1</v>
      </c>
      <c r="X8" s="6">
        <v>0.25</v>
      </c>
      <c r="Y8" s="4">
        <f t="shared" si="10"/>
        <v>266.02053840637205</v>
      </c>
      <c r="Z8" s="3">
        <f t="shared" si="11"/>
        <v>1077383.180545807</v>
      </c>
      <c r="AA8" s="4">
        <v>1</v>
      </c>
      <c r="AB8" s="6">
        <v>0.25</v>
      </c>
      <c r="AC8" s="4">
        <f t="shared" si="12"/>
        <v>269.3457951364517</v>
      </c>
      <c r="AD8" s="3">
        <f t="shared" si="13"/>
        <v>1090850.4703026295</v>
      </c>
      <c r="AE8" s="4">
        <v>1</v>
      </c>
      <c r="AF8" s="6">
        <v>0.25</v>
      </c>
      <c r="AG8" s="4">
        <f t="shared" si="14"/>
        <v>272.71261757565736</v>
      </c>
      <c r="AH8" s="3">
        <f t="shared" si="15"/>
        <v>1104486.1011814123</v>
      </c>
      <c r="AI8" s="4">
        <v>1</v>
      </c>
      <c r="AJ8" s="6">
        <v>0.25</v>
      </c>
      <c r="AK8" s="4">
        <f t="shared" si="16"/>
        <v>276.1215252953531</v>
      </c>
      <c r="AL8" s="3">
        <f t="shared" si="17"/>
        <v>1118292.17744618</v>
      </c>
      <c r="AM8" s="4">
        <v>1</v>
      </c>
      <c r="AN8" s="6">
        <v>0.25</v>
      </c>
      <c r="AO8" s="4">
        <f t="shared" si="18"/>
        <v>279.573044361545</v>
      </c>
      <c r="AP8" s="3">
        <f t="shared" si="19"/>
        <v>1132270.8296642571</v>
      </c>
      <c r="AQ8" s="4">
        <v>1</v>
      </c>
      <c r="AR8" s="6">
        <v>0.25</v>
      </c>
      <c r="AS8" s="4">
        <f t="shared" si="20"/>
        <v>283.0677074160643</v>
      </c>
      <c r="AT8" s="3">
        <f t="shared" si="21"/>
        <v>1146424.2150350602</v>
      </c>
      <c r="AU8" s="4">
        <v>1</v>
      </c>
      <c r="AV8" s="6">
        <v>0.25</v>
      </c>
      <c r="AW8" s="4">
        <f t="shared" si="22"/>
        <v>286.60605375876503</v>
      </c>
      <c r="AX8" s="57">
        <f t="shared" si="23"/>
        <v>0.25</v>
      </c>
    </row>
    <row r="9" spans="1:50" ht="12.75">
      <c r="A9" s="1" t="s">
        <v>12</v>
      </c>
      <c r="B9" s="3">
        <v>1000000</v>
      </c>
      <c r="C9" s="4">
        <f>(C8*1.5)</f>
        <v>1.5</v>
      </c>
      <c r="D9" s="6">
        <v>0.45</v>
      </c>
      <c r="E9" s="4">
        <f t="shared" si="0"/>
        <v>675</v>
      </c>
      <c r="F9" s="3">
        <f t="shared" si="1"/>
        <v>1012500</v>
      </c>
      <c r="G9" s="4">
        <f>(G8*1.5)</f>
        <v>1.5</v>
      </c>
      <c r="H9" s="6">
        <v>0.45</v>
      </c>
      <c r="I9" s="4">
        <f t="shared" si="2"/>
        <v>683.4375</v>
      </c>
      <c r="J9" s="3">
        <f t="shared" si="3"/>
        <v>1025156.25</v>
      </c>
      <c r="K9" s="4">
        <f>(K8*1.5)</f>
        <v>1.5</v>
      </c>
      <c r="L9" s="6">
        <v>0.45</v>
      </c>
      <c r="M9" s="4">
        <f t="shared" si="4"/>
        <v>691.98046875</v>
      </c>
      <c r="N9" s="3">
        <f t="shared" si="5"/>
        <v>1037970.703125</v>
      </c>
      <c r="O9" s="4">
        <f>(O8*1.5)</f>
        <v>1.5</v>
      </c>
      <c r="P9" s="6">
        <v>0.45</v>
      </c>
      <c r="Q9" s="4">
        <f t="shared" si="6"/>
        <v>700.630224609375</v>
      </c>
      <c r="R9" s="3">
        <f t="shared" si="7"/>
        <v>1050945.3369140625</v>
      </c>
      <c r="S9" s="4">
        <f>(S8*1.5)</f>
        <v>1.5</v>
      </c>
      <c r="T9" s="6">
        <v>0.45</v>
      </c>
      <c r="U9" s="4">
        <f t="shared" si="8"/>
        <v>709.3881024169923</v>
      </c>
      <c r="V9" s="3">
        <f t="shared" si="9"/>
        <v>1064082.1536254883</v>
      </c>
      <c r="W9" s="4">
        <f>(W8*1.5)</f>
        <v>1.5</v>
      </c>
      <c r="X9" s="6">
        <v>0.45</v>
      </c>
      <c r="Y9" s="4">
        <f t="shared" si="10"/>
        <v>718.2554536972046</v>
      </c>
      <c r="Z9" s="3">
        <f t="shared" si="11"/>
        <v>1077383.180545807</v>
      </c>
      <c r="AA9" s="4">
        <f>(AA8*1.5)</f>
        <v>1.5</v>
      </c>
      <c r="AB9" s="6">
        <v>0.45</v>
      </c>
      <c r="AC9" s="4">
        <f t="shared" si="12"/>
        <v>727.2336468684197</v>
      </c>
      <c r="AD9" s="3">
        <f t="shared" si="13"/>
        <v>1090850.4703026295</v>
      </c>
      <c r="AE9" s="4">
        <f>(AE8*1.5)</f>
        <v>1.5</v>
      </c>
      <c r="AF9" s="6">
        <v>0.45</v>
      </c>
      <c r="AG9" s="4">
        <f t="shared" si="14"/>
        <v>736.324067454275</v>
      </c>
      <c r="AH9" s="3">
        <f t="shared" si="15"/>
        <v>1104486.1011814123</v>
      </c>
      <c r="AI9" s="4">
        <f>(AI8*1.5)</f>
        <v>1.5</v>
      </c>
      <c r="AJ9" s="6">
        <v>0.45</v>
      </c>
      <c r="AK9" s="4">
        <f t="shared" si="16"/>
        <v>745.5281182974535</v>
      </c>
      <c r="AL9" s="3">
        <f t="shared" si="17"/>
        <v>1118292.17744618</v>
      </c>
      <c r="AM9" s="4">
        <f>(AM8*1.5)</f>
        <v>1.5</v>
      </c>
      <c r="AN9" s="6">
        <v>0.45</v>
      </c>
      <c r="AO9" s="4">
        <f t="shared" si="18"/>
        <v>754.8472197761715</v>
      </c>
      <c r="AP9" s="3">
        <f t="shared" si="19"/>
        <v>1132270.8296642571</v>
      </c>
      <c r="AQ9" s="4">
        <f>(AQ8*1.5)</f>
        <v>1.5</v>
      </c>
      <c r="AR9" s="6">
        <v>0.45</v>
      </c>
      <c r="AS9" s="4">
        <f t="shared" si="20"/>
        <v>764.2828100233736</v>
      </c>
      <c r="AT9" s="3">
        <f t="shared" si="21"/>
        <v>1146424.2150350602</v>
      </c>
      <c r="AU9" s="4">
        <f>(AU8*1.5)</f>
        <v>1.5</v>
      </c>
      <c r="AV9" s="6">
        <v>0.45</v>
      </c>
      <c r="AW9" s="4">
        <f t="shared" si="22"/>
        <v>773.8363451486656</v>
      </c>
      <c r="AX9" s="57">
        <f t="shared" si="23"/>
        <v>0.4500000000000001</v>
      </c>
    </row>
    <row r="10" spans="1:50" ht="12.75">
      <c r="A10" s="1" t="s">
        <v>1</v>
      </c>
      <c r="B10" s="3">
        <v>1000000</v>
      </c>
      <c r="C10" s="4">
        <v>1</v>
      </c>
      <c r="D10" s="6">
        <v>0.2</v>
      </c>
      <c r="E10" s="4">
        <f t="shared" si="0"/>
        <v>200</v>
      </c>
      <c r="F10" s="3">
        <f t="shared" si="1"/>
        <v>1012500</v>
      </c>
      <c r="G10" s="4">
        <v>1</v>
      </c>
      <c r="H10" s="6">
        <v>0.2</v>
      </c>
      <c r="I10" s="4">
        <f t="shared" si="2"/>
        <v>202.5</v>
      </c>
      <c r="J10" s="3">
        <f t="shared" si="3"/>
        <v>1025156.25</v>
      </c>
      <c r="K10" s="4">
        <v>1</v>
      </c>
      <c r="L10" s="6">
        <v>0.2</v>
      </c>
      <c r="M10" s="4">
        <f t="shared" si="4"/>
        <v>205.03125</v>
      </c>
      <c r="N10" s="3">
        <f t="shared" si="5"/>
        <v>1037970.703125</v>
      </c>
      <c r="O10" s="4">
        <v>1</v>
      </c>
      <c r="P10" s="6">
        <v>0.2</v>
      </c>
      <c r="Q10" s="4">
        <f t="shared" si="6"/>
        <v>207.59414062500002</v>
      </c>
      <c r="R10" s="3">
        <f t="shared" si="7"/>
        <v>1050945.3369140625</v>
      </c>
      <c r="S10" s="4">
        <v>1</v>
      </c>
      <c r="T10" s="6">
        <v>0.2</v>
      </c>
      <c r="U10" s="4">
        <f t="shared" si="8"/>
        <v>210.18906738281248</v>
      </c>
      <c r="V10" s="3">
        <f t="shared" si="9"/>
        <v>1064082.1536254883</v>
      </c>
      <c r="W10" s="4">
        <v>1</v>
      </c>
      <c r="X10" s="6">
        <v>0.2</v>
      </c>
      <c r="Y10" s="4">
        <f t="shared" si="10"/>
        <v>212.81643072509766</v>
      </c>
      <c r="Z10" s="3">
        <f t="shared" si="11"/>
        <v>1077383.180545807</v>
      </c>
      <c r="AA10" s="4">
        <v>1</v>
      </c>
      <c r="AB10" s="6">
        <v>0.2</v>
      </c>
      <c r="AC10" s="4">
        <f t="shared" si="12"/>
        <v>215.4766361091614</v>
      </c>
      <c r="AD10" s="3">
        <f t="shared" si="13"/>
        <v>1090850.4703026295</v>
      </c>
      <c r="AE10" s="4">
        <v>1</v>
      </c>
      <c r="AF10" s="6">
        <v>0.2</v>
      </c>
      <c r="AG10" s="4">
        <f t="shared" si="14"/>
        <v>218.1700940605259</v>
      </c>
      <c r="AH10" s="3">
        <f t="shared" si="15"/>
        <v>1104486.1011814123</v>
      </c>
      <c r="AI10" s="4">
        <v>1</v>
      </c>
      <c r="AJ10" s="6">
        <v>0.2</v>
      </c>
      <c r="AK10" s="4">
        <f t="shared" si="16"/>
        <v>220.89722023628246</v>
      </c>
      <c r="AL10" s="3">
        <f t="shared" si="17"/>
        <v>1118292.17744618</v>
      </c>
      <c r="AM10" s="4">
        <v>1</v>
      </c>
      <c r="AN10" s="6">
        <v>0.2</v>
      </c>
      <c r="AO10" s="4">
        <f t="shared" si="18"/>
        <v>223.658435489236</v>
      </c>
      <c r="AP10" s="3">
        <f t="shared" si="19"/>
        <v>1132270.8296642571</v>
      </c>
      <c r="AQ10" s="4">
        <v>1</v>
      </c>
      <c r="AR10" s="6">
        <v>0.2</v>
      </c>
      <c r="AS10" s="4">
        <f t="shared" si="20"/>
        <v>226.45416593285145</v>
      </c>
      <c r="AT10" s="3">
        <f t="shared" si="21"/>
        <v>1146424.2150350602</v>
      </c>
      <c r="AU10" s="4">
        <v>1</v>
      </c>
      <c r="AV10" s="6">
        <v>0.2</v>
      </c>
      <c r="AW10" s="4">
        <f t="shared" si="22"/>
        <v>229.28484300701203</v>
      </c>
      <c r="AX10" s="57">
        <f t="shared" si="23"/>
        <v>0.19999999999999998</v>
      </c>
    </row>
    <row r="11" spans="1:50" ht="12.75">
      <c r="A11" s="2" t="s">
        <v>29</v>
      </c>
      <c r="B11" s="3">
        <v>1000000</v>
      </c>
      <c r="C11" s="4">
        <f>(C10*1.5)</f>
        <v>1.5</v>
      </c>
      <c r="D11" s="6">
        <v>0.3</v>
      </c>
      <c r="E11" s="4">
        <f t="shared" si="0"/>
        <v>450</v>
      </c>
      <c r="F11" s="3">
        <f t="shared" si="1"/>
        <v>1012500</v>
      </c>
      <c r="G11" s="4">
        <f>(G10*1.5)</f>
        <v>1.5</v>
      </c>
      <c r="H11" s="6">
        <v>0.3</v>
      </c>
      <c r="I11" s="4">
        <f t="shared" si="2"/>
        <v>455.625</v>
      </c>
      <c r="J11" s="3">
        <f t="shared" si="3"/>
        <v>1025156.25</v>
      </c>
      <c r="K11" s="4">
        <f>(K10*1.5)</f>
        <v>1.5</v>
      </c>
      <c r="L11" s="6">
        <v>0.3</v>
      </c>
      <c r="M11" s="4">
        <f t="shared" si="4"/>
        <v>461.3203125</v>
      </c>
      <c r="N11" s="3">
        <f t="shared" si="5"/>
        <v>1037970.703125</v>
      </c>
      <c r="O11" s="4">
        <f>(O10*1.5)</f>
        <v>1.5</v>
      </c>
      <c r="P11" s="6">
        <v>0.3</v>
      </c>
      <c r="Q11" s="4">
        <f t="shared" si="6"/>
        <v>467.08681640624997</v>
      </c>
      <c r="R11" s="3">
        <f t="shared" si="7"/>
        <v>1050945.3369140625</v>
      </c>
      <c r="S11" s="4">
        <f>(S10*1.5)</f>
        <v>1.5</v>
      </c>
      <c r="T11" s="6">
        <v>0.3</v>
      </c>
      <c r="U11" s="4">
        <f t="shared" si="8"/>
        <v>472.92540161132814</v>
      </c>
      <c r="V11" s="3">
        <f t="shared" si="9"/>
        <v>1064082.1536254883</v>
      </c>
      <c r="W11" s="4">
        <f>(W10*1.5)</f>
        <v>1.5</v>
      </c>
      <c r="X11" s="6">
        <v>0.3</v>
      </c>
      <c r="Y11" s="4">
        <f t="shared" si="10"/>
        <v>478.8369691314697</v>
      </c>
      <c r="Z11" s="3">
        <f t="shared" si="11"/>
        <v>1077383.180545807</v>
      </c>
      <c r="AA11" s="4">
        <f>(AA10*1.5)</f>
        <v>1.5</v>
      </c>
      <c r="AB11" s="6">
        <v>0.3</v>
      </c>
      <c r="AC11" s="4">
        <f t="shared" si="12"/>
        <v>484.8224312456131</v>
      </c>
      <c r="AD11" s="3">
        <f t="shared" si="13"/>
        <v>1090850.4703026295</v>
      </c>
      <c r="AE11" s="4">
        <f>(AE10*1.5)</f>
        <v>1.5</v>
      </c>
      <c r="AF11" s="6">
        <v>0.3</v>
      </c>
      <c r="AG11" s="4">
        <f t="shared" si="14"/>
        <v>490.8827116361833</v>
      </c>
      <c r="AH11" s="3">
        <f t="shared" si="15"/>
        <v>1104486.1011814123</v>
      </c>
      <c r="AI11" s="4">
        <f>(AI10*1.5)</f>
        <v>1.5</v>
      </c>
      <c r="AJ11" s="6">
        <v>0.3</v>
      </c>
      <c r="AK11" s="4">
        <f t="shared" si="16"/>
        <v>497.0187455316356</v>
      </c>
      <c r="AL11" s="3">
        <f t="shared" si="17"/>
        <v>1118292.17744618</v>
      </c>
      <c r="AM11" s="4">
        <f>(AM10*1.5)</f>
        <v>1.5</v>
      </c>
      <c r="AN11" s="6">
        <v>0.3</v>
      </c>
      <c r="AO11" s="4">
        <f t="shared" si="18"/>
        <v>503.231479850781</v>
      </c>
      <c r="AP11" s="3">
        <f t="shared" si="19"/>
        <v>1132270.8296642571</v>
      </c>
      <c r="AQ11" s="4">
        <f>(AQ10*1.5)</f>
        <v>1.5</v>
      </c>
      <c r="AR11" s="6">
        <v>0.3</v>
      </c>
      <c r="AS11" s="4">
        <f t="shared" si="20"/>
        <v>509.5218733489157</v>
      </c>
      <c r="AT11" s="3">
        <f t="shared" si="21"/>
        <v>1146424.2150350602</v>
      </c>
      <c r="AU11" s="4">
        <f>(AU10*1.5)</f>
        <v>1.5</v>
      </c>
      <c r="AV11" s="6">
        <v>0.3</v>
      </c>
      <c r="AW11" s="4">
        <f t="shared" si="22"/>
        <v>515.890896765777</v>
      </c>
      <c r="AX11" s="57">
        <f t="shared" si="23"/>
        <v>0.29999999999999993</v>
      </c>
    </row>
    <row r="12" spans="1:256" s="27" customFormat="1" ht="12.75">
      <c r="A12" s="24" t="s">
        <v>13</v>
      </c>
      <c r="B12" s="25"/>
      <c r="C12" s="25"/>
      <c r="D12" s="25"/>
      <c r="E12" s="26">
        <f>SUM(E6:E11)</f>
        <v>2350</v>
      </c>
      <c r="F12" s="25"/>
      <c r="G12" s="25"/>
      <c r="H12" s="25"/>
      <c r="I12" s="26">
        <f>SUM(I6:I11)</f>
        <v>2379.375</v>
      </c>
      <c r="J12" s="25"/>
      <c r="K12" s="25"/>
      <c r="L12" s="25"/>
      <c r="M12" s="26">
        <f>SUM(M6:M11)</f>
        <v>2409.1171875</v>
      </c>
      <c r="N12" s="25"/>
      <c r="O12" s="25"/>
      <c r="P12" s="25"/>
      <c r="Q12" s="26">
        <f>SUM(Q6:Q11)</f>
        <v>2439.2311523437497</v>
      </c>
      <c r="R12" s="25"/>
      <c r="S12" s="25"/>
      <c r="T12" s="25"/>
      <c r="U12" s="26">
        <f>SUM(U6:U11)</f>
        <v>2469.721541748047</v>
      </c>
      <c r="V12" s="25"/>
      <c r="W12" s="25"/>
      <c r="X12" s="25"/>
      <c r="Y12" s="26">
        <f>SUM(Y6:Y11)</f>
        <v>2500.5930610198975</v>
      </c>
      <c r="AC12" s="26">
        <f>SUM(AC6:AC11)</f>
        <v>2531.8504742826462</v>
      </c>
      <c r="AG12" s="26">
        <f>SUM(AG6:AG11)</f>
        <v>2563.4986052111794</v>
      </c>
      <c r="AK12" s="26">
        <f>SUM(AK6:AK11)</f>
        <v>2595.542337776319</v>
      </c>
      <c r="AO12" s="26">
        <f>SUM(AO6:AO11)</f>
        <v>2627.986616998523</v>
      </c>
      <c r="AS12" s="26">
        <f>SUM(AS6:AS11)</f>
        <v>2660.836449711004</v>
      </c>
      <c r="AW12" s="26">
        <f>SUM(AW6:AW11)</f>
        <v>2694.0969053323915</v>
      </c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7" customFormat="1" ht="12.75">
      <c r="A13" s="14" t="s">
        <v>4</v>
      </c>
      <c r="B13" s="15"/>
      <c r="C13" s="15"/>
      <c r="D13" s="15"/>
      <c r="E13" s="16"/>
      <c r="F13" s="15"/>
      <c r="G13" s="15"/>
      <c r="H13" s="15"/>
      <c r="J13" s="16"/>
      <c r="K13" s="16"/>
      <c r="L13" s="16"/>
      <c r="M13" s="16"/>
      <c r="N13" s="16"/>
      <c r="O13" s="16"/>
      <c r="P13" s="16"/>
      <c r="Q13" s="16"/>
      <c r="AY13" s="31">
        <f>SUM(E12,I12,M12,Q12,U12,Y12,AC12,AG12,AK12,AO12,AS12,AW12)</f>
        <v>30221.849331923753</v>
      </c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5" spans="1:46" ht="12.75">
      <c r="A15" s="37" t="s">
        <v>32</v>
      </c>
      <c r="B15" s="9" t="s">
        <v>14</v>
      </c>
      <c r="F15" s="9" t="s">
        <v>15</v>
      </c>
      <c r="J15" s="9" t="s">
        <v>16</v>
      </c>
      <c r="N15" s="9" t="s">
        <v>17</v>
      </c>
      <c r="R15" s="9" t="s">
        <v>19</v>
      </c>
      <c r="V15" s="9" t="s">
        <v>20</v>
      </c>
      <c r="Z15" s="9" t="s">
        <v>21</v>
      </c>
      <c r="AD15" s="9" t="s">
        <v>22</v>
      </c>
      <c r="AH15" s="9" t="s">
        <v>23</v>
      </c>
      <c r="AL15" s="9" t="s">
        <v>24</v>
      </c>
      <c r="AP15" s="9" t="s">
        <v>25</v>
      </c>
      <c r="AT15" s="9" t="s">
        <v>26</v>
      </c>
    </row>
    <row r="16" spans="2:51" ht="12.75">
      <c r="B16" s="12"/>
      <c r="C16" s="13"/>
      <c r="D16" s="13"/>
      <c r="E16" s="9" t="s">
        <v>8</v>
      </c>
      <c r="F16" s="13"/>
      <c r="G16" s="13"/>
      <c r="H16" s="13"/>
      <c r="I16" s="9" t="s">
        <v>8</v>
      </c>
      <c r="J16" s="13"/>
      <c r="K16" s="13"/>
      <c r="L16" s="13"/>
      <c r="M16" s="9" t="s">
        <v>8</v>
      </c>
      <c r="N16" s="13"/>
      <c r="O16" s="13"/>
      <c r="P16" s="13"/>
      <c r="Q16" s="9" t="s">
        <v>8</v>
      </c>
      <c r="R16" s="13"/>
      <c r="S16" s="13"/>
      <c r="T16" s="13"/>
      <c r="U16" s="9" t="s">
        <v>8</v>
      </c>
      <c r="V16" s="13"/>
      <c r="W16" s="13"/>
      <c r="X16" s="13"/>
      <c r="Y16" s="9" t="s">
        <v>8</v>
      </c>
      <c r="Z16" s="13"/>
      <c r="AA16" s="13"/>
      <c r="AB16" s="13"/>
      <c r="AC16" s="9" t="s">
        <v>8</v>
      </c>
      <c r="AD16" s="13"/>
      <c r="AE16" s="13"/>
      <c r="AF16" s="13"/>
      <c r="AG16" s="9" t="s">
        <v>8</v>
      </c>
      <c r="AH16" s="13"/>
      <c r="AI16" s="13"/>
      <c r="AJ16" s="13"/>
      <c r="AK16" s="9" t="s">
        <v>8</v>
      </c>
      <c r="AL16" s="13"/>
      <c r="AM16" s="13"/>
      <c r="AN16" s="13"/>
      <c r="AO16" s="9" t="s">
        <v>8</v>
      </c>
      <c r="AP16" s="13"/>
      <c r="AQ16" s="13"/>
      <c r="AR16" s="13"/>
      <c r="AS16" s="9" t="s">
        <v>8</v>
      </c>
      <c r="AT16" s="13"/>
      <c r="AU16" s="13"/>
      <c r="AV16" s="13"/>
      <c r="AW16" s="9" t="s">
        <v>8</v>
      </c>
      <c r="AX16" s="30" t="s">
        <v>36</v>
      </c>
      <c r="AY16" s="32" t="s">
        <v>28</v>
      </c>
    </row>
    <row r="17" spans="1:51" ht="12.75">
      <c r="A17" s="8" t="s">
        <v>18</v>
      </c>
      <c r="B17" s="9" t="s">
        <v>10</v>
      </c>
      <c r="C17" s="10" t="s">
        <v>6</v>
      </c>
      <c r="D17" s="9" t="s">
        <v>9</v>
      </c>
      <c r="E17" s="9" t="s">
        <v>7</v>
      </c>
      <c r="F17" s="9" t="s">
        <v>10</v>
      </c>
      <c r="G17" s="10" t="s">
        <v>6</v>
      </c>
      <c r="H17" s="9" t="s">
        <v>9</v>
      </c>
      <c r="I17" s="9" t="s">
        <v>7</v>
      </c>
      <c r="J17" s="9" t="s">
        <v>10</v>
      </c>
      <c r="K17" s="10" t="s">
        <v>6</v>
      </c>
      <c r="L17" s="9" t="s">
        <v>9</v>
      </c>
      <c r="M17" s="9" t="s">
        <v>7</v>
      </c>
      <c r="N17" s="9" t="s">
        <v>10</v>
      </c>
      <c r="O17" s="10" t="s">
        <v>6</v>
      </c>
      <c r="P17" s="9" t="s">
        <v>9</v>
      </c>
      <c r="Q17" s="9" t="s">
        <v>7</v>
      </c>
      <c r="R17" s="9" t="s">
        <v>10</v>
      </c>
      <c r="S17" s="10" t="s">
        <v>6</v>
      </c>
      <c r="T17" s="9" t="s">
        <v>9</v>
      </c>
      <c r="U17" s="9" t="s">
        <v>7</v>
      </c>
      <c r="V17" s="9" t="s">
        <v>10</v>
      </c>
      <c r="W17" s="10" t="s">
        <v>6</v>
      </c>
      <c r="X17" s="9" t="s">
        <v>9</v>
      </c>
      <c r="Y17" s="9" t="s">
        <v>7</v>
      </c>
      <c r="Z17" s="9" t="s">
        <v>10</v>
      </c>
      <c r="AA17" s="10" t="s">
        <v>6</v>
      </c>
      <c r="AB17" s="9" t="s">
        <v>9</v>
      </c>
      <c r="AC17" s="9" t="s">
        <v>7</v>
      </c>
      <c r="AD17" s="9" t="s">
        <v>10</v>
      </c>
      <c r="AE17" s="10" t="s">
        <v>6</v>
      </c>
      <c r="AF17" s="9" t="s">
        <v>9</v>
      </c>
      <c r="AG17" s="9" t="s">
        <v>7</v>
      </c>
      <c r="AH17" s="9" t="s">
        <v>10</v>
      </c>
      <c r="AI17" s="10" t="s">
        <v>6</v>
      </c>
      <c r="AJ17" s="9" t="s">
        <v>9</v>
      </c>
      <c r="AK17" s="9" t="s">
        <v>7</v>
      </c>
      <c r="AL17" s="9" t="s">
        <v>10</v>
      </c>
      <c r="AM17" s="10" t="s">
        <v>6</v>
      </c>
      <c r="AN17" s="9" t="s">
        <v>9</v>
      </c>
      <c r="AO17" s="9" t="s">
        <v>7</v>
      </c>
      <c r="AP17" s="9" t="s">
        <v>10</v>
      </c>
      <c r="AQ17" s="10" t="s">
        <v>6</v>
      </c>
      <c r="AR17" s="9" t="s">
        <v>9</v>
      </c>
      <c r="AS17" s="9" t="s">
        <v>7</v>
      </c>
      <c r="AT17" s="9" t="s">
        <v>10</v>
      </c>
      <c r="AU17" s="10" t="s">
        <v>6</v>
      </c>
      <c r="AV17" s="9" t="s">
        <v>9</v>
      </c>
      <c r="AW17" s="9" t="s">
        <v>7</v>
      </c>
      <c r="AX17" s="30" t="s">
        <v>27</v>
      </c>
      <c r="AY17" s="30" t="s">
        <v>27</v>
      </c>
    </row>
    <row r="18" spans="1:49" ht="12.75">
      <c r="A18" s="1" t="s">
        <v>0</v>
      </c>
      <c r="B18" s="3">
        <f aca="true" t="shared" si="24" ref="B18:B23">(B6*0.75)</f>
        <v>750000</v>
      </c>
      <c r="C18" s="4">
        <v>1</v>
      </c>
      <c r="D18" s="6">
        <v>0.25</v>
      </c>
      <c r="E18" s="4">
        <f aca="true" t="shared" si="25" ref="E18:E23">(B18*C18)/1000*D18</f>
        <v>187.5</v>
      </c>
      <c r="F18" s="3">
        <f aca="true" t="shared" si="26" ref="F18:F23">(B18*1.0125)</f>
        <v>759375</v>
      </c>
      <c r="G18" s="4">
        <v>1</v>
      </c>
      <c r="H18" s="6">
        <v>0.25</v>
      </c>
      <c r="I18" s="4">
        <f aca="true" t="shared" si="27" ref="I18:I23">(F18*G18)/1000*H18</f>
        <v>189.84375</v>
      </c>
      <c r="J18" s="3">
        <f aca="true" t="shared" si="28" ref="J18:J23">(F18*1.0125)</f>
        <v>768867.1875</v>
      </c>
      <c r="K18" s="4">
        <v>1</v>
      </c>
      <c r="L18" s="6">
        <v>0.25</v>
      </c>
      <c r="M18" s="4">
        <f aca="true" t="shared" si="29" ref="M18:M23">(J18*K18)/1000*L18</f>
        <v>192.216796875</v>
      </c>
      <c r="N18" s="3">
        <f aca="true" t="shared" si="30" ref="N18:N23">(J18*1.0125)</f>
        <v>778478.02734375</v>
      </c>
      <c r="O18" s="4">
        <v>1</v>
      </c>
      <c r="P18" s="6">
        <v>0.25</v>
      </c>
      <c r="Q18" s="4">
        <f aca="true" t="shared" si="31" ref="Q18:Q23">(N18*O18)/1000*P18</f>
        <v>194.6195068359375</v>
      </c>
      <c r="R18" s="3">
        <f aca="true" t="shared" si="32" ref="R18:R23">(N18*1.0125)</f>
        <v>788209.0026855469</v>
      </c>
      <c r="S18" s="4">
        <v>1</v>
      </c>
      <c r="T18" s="6">
        <v>0.25</v>
      </c>
      <c r="U18" s="4">
        <f aca="true" t="shared" si="33" ref="U18:U23">(R18*S18)/1000*T18</f>
        <v>197.05225067138673</v>
      </c>
      <c r="V18" s="3">
        <f aca="true" t="shared" si="34" ref="V18:V23">(R18*1.0125)</f>
        <v>798061.6152191162</v>
      </c>
      <c r="W18" s="4">
        <v>1</v>
      </c>
      <c r="X18" s="6">
        <v>0.25</v>
      </c>
      <c r="Y18" s="4">
        <f aca="true" t="shared" si="35" ref="Y18:Y23">(V18*W18)/1000*X18</f>
        <v>199.51540380477906</v>
      </c>
      <c r="Z18" s="3">
        <f aca="true" t="shared" si="36" ref="Z18:Z23">(V18*1.0125)</f>
        <v>808037.3854093552</v>
      </c>
      <c r="AA18" s="4">
        <v>1</v>
      </c>
      <c r="AB18" s="6">
        <v>0.25</v>
      </c>
      <c r="AC18" s="4">
        <f aca="true" t="shared" si="37" ref="AC18:AC23">(Z18*AA18)/1000*AB18</f>
        <v>202.00934635233878</v>
      </c>
      <c r="AD18" s="3">
        <f aca="true" t="shared" si="38" ref="AD18:AD23">(Z18*1.0125)</f>
        <v>818137.8527269721</v>
      </c>
      <c r="AE18" s="4">
        <v>1</v>
      </c>
      <c r="AF18" s="6">
        <v>0.25</v>
      </c>
      <c r="AG18" s="4">
        <f aca="true" t="shared" si="39" ref="AG18:AG23">(AD18*AE18)/1000*AF18</f>
        <v>204.534463181743</v>
      </c>
      <c r="AH18" s="3">
        <f aca="true" t="shared" si="40" ref="AH18:AH23">(AD18*1.0125)</f>
        <v>828364.5758860592</v>
      </c>
      <c r="AI18" s="4">
        <v>1</v>
      </c>
      <c r="AJ18" s="6">
        <v>0.25</v>
      </c>
      <c r="AK18" s="4">
        <f aca="true" t="shared" si="41" ref="AK18:AK23">(AH18*AI18)/1000*AJ18</f>
        <v>207.0911439715148</v>
      </c>
      <c r="AL18" s="3">
        <f aca="true" t="shared" si="42" ref="AL18:AL23">(AH18*1.0125)</f>
        <v>838719.1330846349</v>
      </c>
      <c r="AM18" s="4">
        <v>1</v>
      </c>
      <c r="AN18" s="6">
        <v>0.25</v>
      </c>
      <c r="AO18" s="4">
        <f aca="true" t="shared" si="43" ref="AO18:AO23">(AL18*AM18)/1000*AN18</f>
        <v>209.67978327115873</v>
      </c>
      <c r="AP18" s="3">
        <f aca="true" t="shared" si="44" ref="AP18:AP23">(AL18*1.0125)</f>
        <v>849203.1222481928</v>
      </c>
      <c r="AQ18" s="4">
        <v>1</v>
      </c>
      <c r="AR18" s="6">
        <v>0.25</v>
      </c>
      <c r="AS18" s="4">
        <f aca="true" t="shared" si="45" ref="AS18:AS23">(AP18*AQ18)/1000*AR18</f>
        <v>212.3007805620482</v>
      </c>
      <c r="AT18" s="3">
        <f aca="true" t="shared" si="46" ref="AT18:AT23">(AP18*1.0125)</f>
        <v>859818.1612762952</v>
      </c>
      <c r="AU18" s="4">
        <v>1</v>
      </c>
      <c r="AV18" s="6">
        <v>0.25</v>
      </c>
      <c r="AW18" s="4">
        <f aca="true" t="shared" si="47" ref="AW18:AW23">(AT18*AU18)/1000*AV18</f>
        <v>214.9545403190738</v>
      </c>
    </row>
    <row r="19" spans="1:49" ht="12.75">
      <c r="A19" s="1" t="s">
        <v>11</v>
      </c>
      <c r="B19" s="3">
        <f t="shared" si="24"/>
        <v>750000</v>
      </c>
      <c r="C19" s="4">
        <f>(C18*1.5)</f>
        <v>1.5</v>
      </c>
      <c r="D19" s="6">
        <v>0.35</v>
      </c>
      <c r="E19" s="4">
        <f t="shared" si="25"/>
        <v>393.75</v>
      </c>
      <c r="F19" s="3">
        <f t="shared" si="26"/>
        <v>759375</v>
      </c>
      <c r="G19" s="4">
        <f>(G18*1.5)</f>
        <v>1.5</v>
      </c>
      <c r="H19" s="6">
        <v>0.35</v>
      </c>
      <c r="I19" s="4">
        <f t="shared" si="27"/>
        <v>398.671875</v>
      </c>
      <c r="J19" s="3">
        <f t="shared" si="28"/>
        <v>768867.1875</v>
      </c>
      <c r="K19" s="4">
        <f>(K18*1.5)</f>
        <v>1.5</v>
      </c>
      <c r="L19" s="6">
        <v>0.35</v>
      </c>
      <c r="M19" s="4">
        <f t="shared" si="29"/>
        <v>403.6552734375</v>
      </c>
      <c r="N19" s="3">
        <f t="shared" si="30"/>
        <v>778478.02734375</v>
      </c>
      <c r="O19" s="4">
        <f>(O18*1.5)</f>
        <v>1.5</v>
      </c>
      <c r="P19" s="6">
        <v>0.35</v>
      </c>
      <c r="Q19" s="4">
        <f t="shared" si="31"/>
        <v>408.7009643554687</v>
      </c>
      <c r="R19" s="3">
        <f t="shared" si="32"/>
        <v>788209.0026855469</v>
      </c>
      <c r="S19" s="4">
        <f>(S18*1.5)</f>
        <v>1.5</v>
      </c>
      <c r="T19" s="6">
        <v>0.35</v>
      </c>
      <c r="U19" s="4">
        <f t="shared" si="33"/>
        <v>413.80972640991206</v>
      </c>
      <c r="V19" s="3">
        <f t="shared" si="34"/>
        <v>798061.6152191162</v>
      </c>
      <c r="W19" s="4">
        <f>(W18*1.5)</f>
        <v>1.5</v>
      </c>
      <c r="X19" s="6">
        <v>0.35</v>
      </c>
      <c r="Y19" s="4">
        <f t="shared" si="35"/>
        <v>418.982347990036</v>
      </c>
      <c r="Z19" s="3">
        <f t="shared" si="36"/>
        <v>808037.3854093552</v>
      </c>
      <c r="AA19" s="4">
        <f>(AA18*1.5)</f>
        <v>1.5</v>
      </c>
      <c r="AB19" s="6">
        <v>0.35</v>
      </c>
      <c r="AC19" s="4">
        <f t="shared" si="37"/>
        <v>424.2196273399114</v>
      </c>
      <c r="AD19" s="3">
        <f t="shared" si="38"/>
        <v>818137.8527269721</v>
      </c>
      <c r="AE19" s="4">
        <f>(AE18*1.5)</f>
        <v>1.5</v>
      </c>
      <c r="AF19" s="6">
        <v>0.35</v>
      </c>
      <c r="AG19" s="4">
        <f t="shared" si="39"/>
        <v>429.5223726816603</v>
      </c>
      <c r="AH19" s="3">
        <f t="shared" si="40"/>
        <v>828364.5758860592</v>
      </c>
      <c r="AI19" s="4">
        <f>(AI18*1.5)</f>
        <v>1.5</v>
      </c>
      <c r="AJ19" s="6">
        <v>0.35</v>
      </c>
      <c r="AK19" s="4">
        <f t="shared" si="41"/>
        <v>434.89140234018106</v>
      </c>
      <c r="AL19" s="3">
        <f t="shared" si="42"/>
        <v>838719.1330846349</v>
      </c>
      <c r="AM19" s="4">
        <f>(AM18*1.5)</f>
        <v>1.5</v>
      </c>
      <c r="AN19" s="6">
        <v>0.35</v>
      </c>
      <c r="AO19" s="4">
        <f t="shared" si="43"/>
        <v>440.3275448694333</v>
      </c>
      <c r="AP19" s="3">
        <f t="shared" si="44"/>
        <v>849203.1222481928</v>
      </c>
      <c r="AQ19" s="4">
        <f>(AQ18*1.5)</f>
        <v>1.5</v>
      </c>
      <c r="AR19" s="6">
        <v>0.35</v>
      </c>
      <c r="AS19" s="4">
        <f t="shared" si="45"/>
        <v>445.8316391803012</v>
      </c>
      <c r="AT19" s="3">
        <f t="shared" si="46"/>
        <v>859818.1612762952</v>
      </c>
      <c r="AU19" s="4">
        <f>(AU18*1.5)</f>
        <v>1.5</v>
      </c>
      <c r="AV19" s="6">
        <v>0.35</v>
      </c>
      <c r="AW19" s="4">
        <f t="shared" si="47"/>
        <v>451.4045346700549</v>
      </c>
    </row>
    <row r="20" spans="1:49" ht="12.75">
      <c r="A20" s="7" t="s">
        <v>5</v>
      </c>
      <c r="B20" s="3">
        <f t="shared" si="24"/>
        <v>750000</v>
      </c>
      <c r="C20" s="4">
        <v>1</v>
      </c>
      <c r="D20" s="6">
        <v>0.25</v>
      </c>
      <c r="E20" s="4">
        <f t="shared" si="25"/>
        <v>187.5</v>
      </c>
      <c r="F20" s="3">
        <f t="shared" si="26"/>
        <v>759375</v>
      </c>
      <c r="G20" s="4">
        <v>1</v>
      </c>
      <c r="H20" s="6">
        <v>0.25</v>
      </c>
      <c r="I20" s="4">
        <f t="shared" si="27"/>
        <v>189.84375</v>
      </c>
      <c r="J20" s="3">
        <f t="shared" si="28"/>
        <v>768867.1875</v>
      </c>
      <c r="K20" s="4">
        <v>1</v>
      </c>
      <c r="L20" s="6">
        <v>0.25</v>
      </c>
      <c r="M20" s="4">
        <f t="shared" si="29"/>
        <v>192.216796875</v>
      </c>
      <c r="N20" s="3">
        <f t="shared" si="30"/>
        <v>778478.02734375</v>
      </c>
      <c r="O20" s="4">
        <v>1</v>
      </c>
      <c r="P20" s="6">
        <v>0.25</v>
      </c>
      <c r="Q20" s="4">
        <f t="shared" si="31"/>
        <v>194.6195068359375</v>
      </c>
      <c r="R20" s="3">
        <f t="shared" si="32"/>
        <v>788209.0026855469</v>
      </c>
      <c r="S20" s="4">
        <v>1</v>
      </c>
      <c r="T20" s="6">
        <v>0.25</v>
      </c>
      <c r="U20" s="4">
        <f t="shared" si="33"/>
        <v>197.05225067138673</v>
      </c>
      <c r="V20" s="3">
        <f t="shared" si="34"/>
        <v>798061.6152191162</v>
      </c>
      <c r="W20" s="4">
        <v>1</v>
      </c>
      <c r="X20" s="6">
        <v>0.25</v>
      </c>
      <c r="Y20" s="4">
        <f t="shared" si="35"/>
        <v>199.51540380477906</v>
      </c>
      <c r="Z20" s="3">
        <f t="shared" si="36"/>
        <v>808037.3854093552</v>
      </c>
      <c r="AA20" s="4">
        <v>1</v>
      </c>
      <c r="AB20" s="6">
        <v>0.25</v>
      </c>
      <c r="AC20" s="4">
        <f t="shared" si="37"/>
        <v>202.00934635233878</v>
      </c>
      <c r="AD20" s="3">
        <f t="shared" si="38"/>
        <v>818137.8527269721</v>
      </c>
      <c r="AE20" s="4">
        <v>1</v>
      </c>
      <c r="AF20" s="6">
        <v>0.25</v>
      </c>
      <c r="AG20" s="4">
        <f t="shared" si="39"/>
        <v>204.534463181743</v>
      </c>
      <c r="AH20" s="3">
        <f t="shared" si="40"/>
        <v>828364.5758860592</v>
      </c>
      <c r="AI20" s="4">
        <v>1</v>
      </c>
      <c r="AJ20" s="6">
        <v>0.25</v>
      </c>
      <c r="AK20" s="4">
        <f t="shared" si="41"/>
        <v>207.0911439715148</v>
      </c>
      <c r="AL20" s="3">
        <f t="shared" si="42"/>
        <v>838719.1330846349</v>
      </c>
      <c r="AM20" s="4">
        <v>1</v>
      </c>
      <c r="AN20" s="6">
        <v>0.25</v>
      </c>
      <c r="AO20" s="4">
        <f t="shared" si="43"/>
        <v>209.67978327115873</v>
      </c>
      <c r="AP20" s="3">
        <f t="shared" si="44"/>
        <v>849203.1222481928</v>
      </c>
      <c r="AQ20" s="4">
        <v>1</v>
      </c>
      <c r="AR20" s="6">
        <v>0.25</v>
      </c>
      <c r="AS20" s="4">
        <f t="shared" si="45"/>
        <v>212.3007805620482</v>
      </c>
      <c r="AT20" s="3">
        <f t="shared" si="46"/>
        <v>859818.1612762952</v>
      </c>
      <c r="AU20" s="4">
        <v>1</v>
      </c>
      <c r="AV20" s="6">
        <v>0.25</v>
      </c>
      <c r="AW20" s="4">
        <f t="shared" si="47"/>
        <v>214.9545403190738</v>
      </c>
    </row>
    <row r="21" spans="1:49" ht="12.75">
      <c r="A21" s="1" t="s">
        <v>12</v>
      </c>
      <c r="B21" s="3">
        <f t="shared" si="24"/>
        <v>750000</v>
      </c>
      <c r="C21" s="4">
        <f>(C20*1.5)</f>
        <v>1.5</v>
      </c>
      <c r="D21" s="6">
        <v>0.45</v>
      </c>
      <c r="E21" s="4">
        <f t="shared" si="25"/>
        <v>506.25</v>
      </c>
      <c r="F21" s="3">
        <f t="shared" si="26"/>
        <v>759375</v>
      </c>
      <c r="G21" s="4">
        <f>(G20*1.5)</f>
        <v>1.5</v>
      </c>
      <c r="H21" s="6">
        <v>0.45</v>
      </c>
      <c r="I21" s="4">
        <f t="shared" si="27"/>
        <v>512.578125</v>
      </c>
      <c r="J21" s="3">
        <f t="shared" si="28"/>
        <v>768867.1875</v>
      </c>
      <c r="K21" s="4">
        <f>(K20*1.5)</f>
        <v>1.5</v>
      </c>
      <c r="L21" s="6">
        <v>0.45</v>
      </c>
      <c r="M21" s="4">
        <f t="shared" si="29"/>
        <v>518.9853515625</v>
      </c>
      <c r="N21" s="3">
        <f t="shared" si="30"/>
        <v>778478.02734375</v>
      </c>
      <c r="O21" s="4">
        <f>(O20*1.5)</f>
        <v>1.5</v>
      </c>
      <c r="P21" s="6">
        <v>0.45</v>
      </c>
      <c r="Q21" s="4">
        <f t="shared" si="31"/>
        <v>525.4726684570313</v>
      </c>
      <c r="R21" s="3">
        <f t="shared" si="32"/>
        <v>788209.0026855469</v>
      </c>
      <c r="S21" s="4">
        <f>(S20*1.5)</f>
        <v>1.5</v>
      </c>
      <c r="T21" s="6">
        <v>0.45</v>
      </c>
      <c r="U21" s="4">
        <f t="shared" si="33"/>
        <v>532.0410768127441</v>
      </c>
      <c r="V21" s="3">
        <f t="shared" si="34"/>
        <v>798061.6152191162</v>
      </c>
      <c r="W21" s="4">
        <f>(W20*1.5)</f>
        <v>1.5</v>
      </c>
      <c r="X21" s="6">
        <v>0.45</v>
      </c>
      <c r="Y21" s="4">
        <f t="shared" si="35"/>
        <v>538.6915902729035</v>
      </c>
      <c r="Z21" s="3">
        <f t="shared" si="36"/>
        <v>808037.3854093552</v>
      </c>
      <c r="AA21" s="4">
        <f>(AA20*1.5)</f>
        <v>1.5</v>
      </c>
      <c r="AB21" s="6">
        <v>0.45</v>
      </c>
      <c r="AC21" s="4">
        <f t="shared" si="37"/>
        <v>545.4252351513147</v>
      </c>
      <c r="AD21" s="3">
        <f t="shared" si="38"/>
        <v>818137.8527269721</v>
      </c>
      <c r="AE21" s="4">
        <f>(AE20*1.5)</f>
        <v>1.5</v>
      </c>
      <c r="AF21" s="6">
        <v>0.45</v>
      </c>
      <c r="AG21" s="4">
        <f t="shared" si="39"/>
        <v>552.2430505907062</v>
      </c>
      <c r="AH21" s="3">
        <f t="shared" si="40"/>
        <v>828364.5758860592</v>
      </c>
      <c r="AI21" s="4">
        <f>(AI20*1.5)</f>
        <v>1.5</v>
      </c>
      <c r="AJ21" s="6">
        <v>0.45</v>
      </c>
      <c r="AK21" s="4">
        <f t="shared" si="41"/>
        <v>559.14608872309</v>
      </c>
      <c r="AL21" s="3">
        <f t="shared" si="42"/>
        <v>838719.1330846349</v>
      </c>
      <c r="AM21" s="4">
        <f>(AM20*1.5)</f>
        <v>1.5</v>
      </c>
      <c r="AN21" s="6">
        <v>0.45</v>
      </c>
      <c r="AO21" s="4">
        <f t="shared" si="43"/>
        <v>566.1354148321286</v>
      </c>
      <c r="AP21" s="3">
        <f t="shared" si="44"/>
        <v>849203.1222481928</v>
      </c>
      <c r="AQ21" s="4">
        <f>(AQ20*1.5)</f>
        <v>1.5</v>
      </c>
      <c r="AR21" s="6">
        <v>0.45</v>
      </c>
      <c r="AS21" s="4">
        <f t="shared" si="45"/>
        <v>573.2121075175302</v>
      </c>
      <c r="AT21" s="3">
        <f t="shared" si="46"/>
        <v>859818.1612762952</v>
      </c>
      <c r="AU21" s="4">
        <f>(AU20*1.5)</f>
        <v>1.5</v>
      </c>
      <c r="AV21" s="6">
        <v>0.45</v>
      </c>
      <c r="AW21" s="4">
        <f t="shared" si="47"/>
        <v>580.3772588614992</v>
      </c>
    </row>
    <row r="22" spans="1:49" ht="12.75" customHeight="1">
      <c r="A22" s="1" t="s">
        <v>1</v>
      </c>
      <c r="B22" s="3">
        <f t="shared" si="24"/>
        <v>750000</v>
      </c>
      <c r="C22" s="4">
        <v>1</v>
      </c>
      <c r="D22" s="6">
        <v>0.2</v>
      </c>
      <c r="E22" s="4">
        <f t="shared" si="25"/>
        <v>150</v>
      </c>
      <c r="F22" s="3">
        <f t="shared" si="26"/>
        <v>759375</v>
      </c>
      <c r="G22" s="4">
        <v>1</v>
      </c>
      <c r="H22" s="6">
        <v>0.2</v>
      </c>
      <c r="I22" s="4">
        <f t="shared" si="27"/>
        <v>151.875</v>
      </c>
      <c r="J22" s="3">
        <f t="shared" si="28"/>
        <v>768867.1875</v>
      </c>
      <c r="K22" s="4">
        <v>1</v>
      </c>
      <c r="L22" s="6">
        <v>0.2</v>
      </c>
      <c r="M22" s="4">
        <f t="shared" si="29"/>
        <v>153.7734375</v>
      </c>
      <c r="N22" s="3">
        <f t="shared" si="30"/>
        <v>778478.02734375</v>
      </c>
      <c r="O22" s="4">
        <v>1</v>
      </c>
      <c r="P22" s="6">
        <v>0.2</v>
      </c>
      <c r="Q22" s="4">
        <f t="shared" si="31"/>
        <v>155.69560546875002</v>
      </c>
      <c r="R22" s="3">
        <f t="shared" si="32"/>
        <v>788209.0026855469</v>
      </c>
      <c r="S22" s="4">
        <v>1</v>
      </c>
      <c r="T22" s="6">
        <v>0.2</v>
      </c>
      <c r="U22" s="4">
        <f t="shared" si="33"/>
        <v>157.6418005371094</v>
      </c>
      <c r="V22" s="3">
        <f t="shared" si="34"/>
        <v>798061.6152191162</v>
      </c>
      <c r="W22" s="4">
        <v>1</v>
      </c>
      <c r="X22" s="6">
        <v>0.2</v>
      </c>
      <c r="Y22" s="4">
        <f t="shared" si="35"/>
        <v>159.61232304382327</v>
      </c>
      <c r="Z22" s="3">
        <f t="shared" si="36"/>
        <v>808037.3854093552</v>
      </c>
      <c r="AA22" s="4">
        <v>1</v>
      </c>
      <c r="AB22" s="6">
        <v>0.2</v>
      </c>
      <c r="AC22" s="4">
        <f t="shared" si="37"/>
        <v>161.60747708187102</v>
      </c>
      <c r="AD22" s="3">
        <f t="shared" si="38"/>
        <v>818137.8527269721</v>
      </c>
      <c r="AE22" s="4">
        <v>1</v>
      </c>
      <c r="AF22" s="6">
        <v>0.2</v>
      </c>
      <c r="AG22" s="4">
        <f t="shared" si="39"/>
        <v>163.6275705453944</v>
      </c>
      <c r="AH22" s="3">
        <f t="shared" si="40"/>
        <v>828364.5758860592</v>
      </c>
      <c r="AI22" s="4">
        <v>1</v>
      </c>
      <c r="AJ22" s="6">
        <v>0.2</v>
      </c>
      <c r="AK22" s="4">
        <f t="shared" si="41"/>
        <v>165.67291517721185</v>
      </c>
      <c r="AL22" s="3">
        <f t="shared" si="42"/>
        <v>838719.1330846349</v>
      </c>
      <c r="AM22" s="4">
        <v>1</v>
      </c>
      <c r="AN22" s="6">
        <v>0.2</v>
      </c>
      <c r="AO22" s="4">
        <f t="shared" si="43"/>
        <v>167.74382661692698</v>
      </c>
      <c r="AP22" s="3">
        <f t="shared" si="44"/>
        <v>849203.1222481928</v>
      </c>
      <c r="AQ22" s="4">
        <v>1</v>
      </c>
      <c r="AR22" s="6">
        <v>0.2</v>
      </c>
      <c r="AS22" s="4">
        <f t="shared" si="45"/>
        <v>169.84062444963857</v>
      </c>
      <c r="AT22" s="3">
        <f t="shared" si="46"/>
        <v>859818.1612762952</v>
      </c>
      <c r="AU22" s="4">
        <v>1</v>
      </c>
      <c r="AV22" s="6">
        <v>0.2</v>
      </c>
      <c r="AW22" s="4">
        <f t="shared" si="47"/>
        <v>171.96363225525906</v>
      </c>
    </row>
    <row r="23" spans="1:49" ht="12.75">
      <c r="A23" s="2" t="s">
        <v>29</v>
      </c>
      <c r="B23" s="3">
        <f t="shared" si="24"/>
        <v>750000</v>
      </c>
      <c r="C23" s="4">
        <f>(C22*1.5)</f>
        <v>1.5</v>
      </c>
      <c r="D23" s="6">
        <v>0.3</v>
      </c>
      <c r="E23" s="4">
        <f t="shared" si="25"/>
        <v>337.5</v>
      </c>
      <c r="F23" s="3">
        <f t="shared" si="26"/>
        <v>759375</v>
      </c>
      <c r="G23" s="4">
        <f>(G22*1.5)</f>
        <v>1.5</v>
      </c>
      <c r="H23" s="6">
        <v>0.3</v>
      </c>
      <c r="I23" s="4">
        <f t="shared" si="27"/>
        <v>341.71875</v>
      </c>
      <c r="J23" s="3">
        <f t="shared" si="28"/>
        <v>768867.1875</v>
      </c>
      <c r="K23" s="4">
        <f>(K22*1.5)</f>
        <v>1.5</v>
      </c>
      <c r="L23" s="6">
        <v>0.3</v>
      </c>
      <c r="M23" s="4">
        <f t="shared" si="29"/>
        <v>345.990234375</v>
      </c>
      <c r="N23" s="3">
        <f t="shared" si="30"/>
        <v>778478.02734375</v>
      </c>
      <c r="O23" s="4">
        <f>(O22*1.5)</f>
        <v>1.5</v>
      </c>
      <c r="P23" s="6">
        <v>0.3</v>
      </c>
      <c r="Q23" s="4">
        <f t="shared" si="31"/>
        <v>350.3151123046875</v>
      </c>
      <c r="R23" s="3">
        <f t="shared" si="32"/>
        <v>788209.0026855469</v>
      </c>
      <c r="S23" s="4">
        <f>(S22*1.5)</f>
        <v>1.5</v>
      </c>
      <c r="T23" s="6">
        <v>0.3</v>
      </c>
      <c r="U23" s="4">
        <f t="shared" si="33"/>
        <v>354.6940512084961</v>
      </c>
      <c r="V23" s="3">
        <f t="shared" si="34"/>
        <v>798061.6152191162</v>
      </c>
      <c r="W23" s="4">
        <f>(W22*1.5)</f>
        <v>1.5</v>
      </c>
      <c r="X23" s="6">
        <v>0.3</v>
      </c>
      <c r="Y23" s="4">
        <f t="shared" si="35"/>
        <v>359.12772684860226</v>
      </c>
      <c r="Z23" s="3">
        <f t="shared" si="36"/>
        <v>808037.3854093552</v>
      </c>
      <c r="AA23" s="4">
        <f>(AA22*1.5)</f>
        <v>1.5</v>
      </c>
      <c r="AB23" s="6">
        <v>0.3</v>
      </c>
      <c r="AC23" s="4">
        <f t="shared" si="37"/>
        <v>363.61682343420983</v>
      </c>
      <c r="AD23" s="3">
        <f t="shared" si="38"/>
        <v>818137.8527269721</v>
      </c>
      <c r="AE23" s="4">
        <f>(AE22*1.5)</f>
        <v>1.5</v>
      </c>
      <c r="AF23" s="6">
        <v>0.3</v>
      </c>
      <c r="AG23" s="4">
        <f t="shared" si="39"/>
        <v>368.1620337271374</v>
      </c>
      <c r="AH23" s="3">
        <f t="shared" si="40"/>
        <v>828364.5758860592</v>
      </c>
      <c r="AI23" s="4">
        <f>(AI22*1.5)</f>
        <v>1.5</v>
      </c>
      <c r="AJ23" s="6">
        <v>0.3</v>
      </c>
      <c r="AK23" s="4">
        <f t="shared" si="41"/>
        <v>372.76405914872663</v>
      </c>
      <c r="AL23" s="3">
        <f t="shared" si="42"/>
        <v>838719.1330846349</v>
      </c>
      <c r="AM23" s="4">
        <f>(AM22*1.5)</f>
        <v>1.5</v>
      </c>
      <c r="AN23" s="6">
        <v>0.3</v>
      </c>
      <c r="AO23" s="4">
        <f t="shared" si="43"/>
        <v>377.4236098880857</v>
      </c>
      <c r="AP23" s="3">
        <f t="shared" si="44"/>
        <v>849203.1222481928</v>
      </c>
      <c r="AQ23" s="4">
        <f>(AQ22*1.5)</f>
        <v>1.5</v>
      </c>
      <c r="AR23" s="6">
        <v>0.3</v>
      </c>
      <c r="AS23" s="4">
        <f t="shared" si="45"/>
        <v>382.14140501168674</v>
      </c>
      <c r="AT23" s="3">
        <f t="shared" si="46"/>
        <v>859818.1612762952</v>
      </c>
      <c r="AU23" s="4">
        <f>(AU22*1.5)</f>
        <v>1.5</v>
      </c>
      <c r="AV23" s="6">
        <v>0.3</v>
      </c>
      <c r="AW23" s="4">
        <f t="shared" si="47"/>
        <v>386.9181725743328</v>
      </c>
    </row>
    <row r="24" spans="1:256" s="28" customFormat="1" ht="12.75">
      <c r="A24" s="20" t="s">
        <v>13</v>
      </c>
      <c r="B24" s="21"/>
      <c r="C24" s="21"/>
      <c r="D24" s="21"/>
      <c r="E24" s="26">
        <f>SUM(E18:E23)</f>
        <v>1762.5</v>
      </c>
      <c r="F24" s="21"/>
      <c r="G24" s="21"/>
      <c r="H24" s="21"/>
      <c r="I24" s="22">
        <f>SUM(I18:I23)</f>
        <v>1784.53125</v>
      </c>
      <c r="J24" s="21"/>
      <c r="K24" s="21"/>
      <c r="L24" s="21"/>
      <c r="M24" s="22">
        <f>SUM(M18:M23)</f>
        <v>1806.837890625</v>
      </c>
      <c r="N24" s="21"/>
      <c r="O24" s="21"/>
      <c r="P24" s="21"/>
      <c r="Q24" s="22">
        <f>SUM(Q18:Q23)</f>
        <v>1829.4233642578126</v>
      </c>
      <c r="R24" s="21"/>
      <c r="S24" s="21"/>
      <c r="T24" s="21"/>
      <c r="U24" s="22">
        <f>SUM(U18:U23)</f>
        <v>1852.2911563110354</v>
      </c>
      <c r="V24" s="21"/>
      <c r="W24" s="21"/>
      <c r="X24" s="21"/>
      <c r="Y24" s="22">
        <f>SUM(Y18:Y23)</f>
        <v>1875.4447957649231</v>
      </c>
      <c r="Z24" s="23"/>
      <c r="AA24" s="23"/>
      <c r="AB24" s="23"/>
      <c r="AC24" s="22">
        <f>SUM(AC18:AC23)</f>
        <v>1898.8878557119847</v>
      </c>
      <c r="AD24" s="23"/>
      <c r="AE24" s="23"/>
      <c r="AF24" s="23"/>
      <c r="AG24" s="22">
        <f>SUM(AG18:AG23)</f>
        <v>1922.6239539083845</v>
      </c>
      <c r="AH24" s="23"/>
      <c r="AI24" s="23"/>
      <c r="AJ24" s="23"/>
      <c r="AK24" s="22">
        <f>SUM(AK18:AK23)</f>
        <v>1946.656753332239</v>
      </c>
      <c r="AL24" s="23"/>
      <c r="AM24" s="23"/>
      <c r="AN24" s="23"/>
      <c r="AO24" s="22">
        <f>SUM(AO18:AO23)</f>
        <v>1970.9899627488921</v>
      </c>
      <c r="AP24" s="23"/>
      <c r="AQ24" s="23"/>
      <c r="AR24" s="23"/>
      <c r="AS24" s="22">
        <f>SUM(AS18:AS23)</f>
        <v>1995.6273372832534</v>
      </c>
      <c r="AT24" s="23"/>
      <c r="AU24" s="23"/>
      <c r="AV24" s="23"/>
      <c r="AW24" s="22">
        <f>SUM(AW18:AW23)</f>
        <v>2020.5726789992934</v>
      </c>
      <c r="AX24" s="23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8" customFormat="1" ht="12.75">
      <c r="A25" s="14" t="s">
        <v>4</v>
      </c>
      <c r="B25" s="15"/>
      <c r="C25" s="15"/>
      <c r="D25" s="15"/>
      <c r="E25" s="16"/>
      <c r="F25" s="15"/>
      <c r="G25" s="15"/>
      <c r="H25" s="15"/>
      <c r="I25" s="17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31">
        <f>SUM(E24,I24,M24,Q24,U24,Y24,AC24,AG24,AK24,AO24,AS24,AW24)</f>
        <v>22666.38699894282</v>
      </c>
      <c r="AY25" s="31">
        <f>AX25*3</f>
        <v>67999.16099682846</v>
      </c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ht="12.75">
      <c r="AX26" s="13" t="s">
        <v>41</v>
      </c>
    </row>
    <row r="27" spans="1:50" ht="12.75">
      <c r="A27" s="37" t="s">
        <v>33</v>
      </c>
      <c r="B27" s="9" t="s">
        <v>14</v>
      </c>
      <c r="F27" s="9" t="s">
        <v>15</v>
      </c>
      <c r="J27" s="9" t="s">
        <v>16</v>
      </c>
      <c r="N27" s="9" t="s">
        <v>17</v>
      </c>
      <c r="R27" s="9" t="s">
        <v>19</v>
      </c>
      <c r="V27" s="9" t="s">
        <v>20</v>
      </c>
      <c r="Z27" s="9" t="s">
        <v>21</v>
      </c>
      <c r="AD27" s="9" t="s">
        <v>22</v>
      </c>
      <c r="AH27" s="9" t="s">
        <v>23</v>
      </c>
      <c r="AL27" s="9" t="s">
        <v>24</v>
      </c>
      <c r="AP27" s="9" t="s">
        <v>25</v>
      </c>
      <c r="AT27" s="9" t="s">
        <v>26</v>
      </c>
      <c r="AX27" s="56" t="s">
        <v>42</v>
      </c>
    </row>
    <row r="28" spans="1:256" s="19" customFormat="1" ht="12.75">
      <c r="A28" s="11"/>
      <c r="B28" s="12"/>
      <c r="C28" s="13"/>
      <c r="D28" s="13"/>
      <c r="E28" s="9" t="s">
        <v>8</v>
      </c>
      <c r="F28" s="13"/>
      <c r="G28" s="13"/>
      <c r="H28" s="13"/>
      <c r="I28" s="9" t="s">
        <v>8</v>
      </c>
      <c r="J28" s="13"/>
      <c r="K28" s="13"/>
      <c r="L28" s="13"/>
      <c r="M28" s="9" t="s">
        <v>8</v>
      </c>
      <c r="N28" s="13"/>
      <c r="O28" s="13"/>
      <c r="P28" s="13"/>
      <c r="Q28" s="9" t="s">
        <v>8</v>
      </c>
      <c r="R28" s="13"/>
      <c r="S28" s="13"/>
      <c r="T28" s="13"/>
      <c r="U28" s="9" t="s">
        <v>8</v>
      </c>
      <c r="V28" s="13"/>
      <c r="W28" s="13"/>
      <c r="X28" s="13"/>
      <c r="Y28" s="9" t="s">
        <v>8</v>
      </c>
      <c r="Z28" s="13"/>
      <c r="AA28" s="13"/>
      <c r="AB28" s="13"/>
      <c r="AC28" s="9" t="s">
        <v>8</v>
      </c>
      <c r="AD28" s="13"/>
      <c r="AE28" s="13"/>
      <c r="AF28" s="13"/>
      <c r="AG28" s="9" t="s">
        <v>8</v>
      </c>
      <c r="AH28" s="13"/>
      <c r="AI28" s="13"/>
      <c r="AJ28" s="13"/>
      <c r="AK28" s="9" t="s">
        <v>8</v>
      </c>
      <c r="AL28" s="13"/>
      <c r="AM28" s="13"/>
      <c r="AN28" s="13"/>
      <c r="AO28" s="9" t="s">
        <v>8</v>
      </c>
      <c r="AP28" s="13"/>
      <c r="AQ28" s="13"/>
      <c r="AR28" s="13"/>
      <c r="AS28" s="9" t="s">
        <v>8</v>
      </c>
      <c r="AT28" s="13"/>
      <c r="AU28" s="13"/>
      <c r="AV28" s="13"/>
      <c r="AW28" s="9" t="s">
        <v>8</v>
      </c>
      <c r="AX28" s="13"/>
      <c r="AY28" s="30" t="s">
        <v>33</v>
      </c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51" ht="12.75">
      <c r="A29" s="8" t="s">
        <v>18</v>
      </c>
      <c r="B29" s="9" t="s">
        <v>10</v>
      </c>
      <c r="C29" s="10" t="s">
        <v>6</v>
      </c>
      <c r="D29" s="9" t="s">
        <v>9</v>
      </c>
      <c r="E29" s="9" t="s">
        <v>7</v>
      </c>
      <c r="F29" s="9" t="s">
        <v>10</v>
      </c>
      <c r="G29" s="10" t="s">
        <v>6</v>
      </c>
      <c r="H29" s="9" t="s">
        <v>9</v>
      </c>
      <c r="I29" s="9" t="s">
        <v>7</v>
      </c>
      <c r="J29" s="9" t="s">
        <v>10</v>
      </c>
      <c r="K29" s="10" t="s">
        <v>6</v>
      </c>
      <c r="L29" s="9" t="s">
        <v>9</v>
      </c>
      <c r="M29" s="9" t="s">
        <v>7</v>
      </c>
      <c r="N29" s="9" t="s">
        <v>10</v>
      </c>
      <c r="O29" s="10" t="s">
        <v>6</v>
      </c>
      <c r="P29" s="9" t="s">
        <v>9</v>
      </c>
      <c r="Q29" s="9" t="s">
        <v>7</v>
      </c>
      <c r="R29" s="9" t="s">
        <v>10</v>
      </c>
      <c r="S29" s="10" t="s">
        <v>6</v>
      </c>
      <c r="T29" s="9" t="s">
        <v>9</v>
      </c>
      <c r="U29" s="9" t="s">
        <v>7</v>
      </c>
      <c r="V29" s="9" t="s">
        <v>10</v>
      </c>
      <c r="W29" s="10" t="s">
        <v>6</v>
      </c>
      <c r="X29" s="9" t="s">
        <v>9</v>
      </c>
      <c r="Y29" s="9" t="s">
        <v>7</v>
      </c>
      <c r="Z29" s="9" t="s">
        <v>10</v>
      </c>
      <c r="AA29" s="10" t="s">
        <v>6</v>
      </c>
      <c r="AB29" s="9" t="s">
        <v>9</v>
      </c>
      <c r="AC29" s="9" t="s">
        <v>7</v>
      </c>
      <c r="AD29" s="9" t="s">
        <v>10</v>
      </c>
      <c r="AE29" s="10" t="s">
        <v>6</v>
      </c>
      <c r="AF29" s="9" t="s">
        <v>9</v>
      </c>
      <c r="AG29" s="9" t="s">
        <v>7</v>
      </c>
      <c r="AH29" s="9" t="s">
        <v>10</v>
      </c>
      <c r="AI29" s="10" t="s">
        <v>6</v>
      </c>
      <c r="AJ29" s="9" t="s">
        <v>9</v>
      </c>
      <c r="AK29" s="9" t="s">
        <v>7</v>
      </c>
      <c r="AL29" s="9" t="s">
        <v>10</v>
      </c>
      <c r="AM29" s="10" t="s">
        <v>6</v>
      </c>
      <c r="AN29" s="9" t="s">
        <v>9</v>
      </c>
      <c r="AO29" s="9" t="s">
        <v>7</v>
      </c>
      <c r="AP29" s="9" t="s">
        <v>10</v>
      </c>
      <c r="AQ29" s="10" t="s">
        <v>6</v>
      </c>
      <c r="AR29" s="9" t="s">
        <v>9</v>
      </c>
      <c r="AS29" s="9" t="s">
        <v>7</v>
      </c>
      <c r="AT29" s="9" t="s">
        <v>10</v>
      </c>
      <c r="AU29" s="10" t="s">
        <v>6</v>
      </c>
      <c r="AV29" s="9" t="s">
        <v>9</v>
      </c>
      <c r="AW29" s="9" t="s">
        <v>7</v>
      </c>
      <c r="AX29" s="9"/>
      <c r="AY29" s="30" t="s">
        <v>27</v>
      </c>
    </row>
    <row r="30" spans="1:50" ht="12.75">
      <c r="A30" s="29" t="s">
        <v>34</v>
      </c>
      <c r="B30" s="3">
        <v>1000000</v>
      </c>
      <c r="C30" s="4">
        <v>2</v>
      </c>
      <c r="D30" s="6">
        <v>0.5</v>
      </c>
      <c r="E30" s="4">
        <f>(B30*C30)/1000*D30</f>
        <v>1000</v>
      </c>
      <c r="F30" s="3">
        <f>(B30*1.0125)</f>
        <v>1012500</v>
      </c>
      <c r="G30" s="4">
        <v>2</v>
      </c>
      <c r="H30" s="6">
        <v>0.5</v>
      </c>
      <c r="I30" s="4">
        <f>(F30*G30)/1000*H30</f>
        <v>1012.5</v>
      </c>
      <c r="J30" s="3">
        <f>(F30*1.0125)</f>
        <v>1025156.25</v>
      </c>
      <c r="K30" s="4">
        <v>2</v>
      </c>
      <c r="L30" s="6">
        <v>0.5</v>
      </c>
      <c r="M30" s="4">
        <f>(J30*K30)/1000*L30</f>
        <v>1025.15625</v>
      </c>
      <c r="N30" s="3">
        <f>(J30*1.0125)</f>
        <v>1037970.703125</v>
      </c>
      <c r="O30" s="4">
        <v>2</v>
      </c>
      <c r="P30" s="6">
        <v>0.5</v>
      </c>
      <c r="Q30" s="4">
        <f>(N30*O30)/1000*P30</f>
        <v>1037.970703125</v>
      </c>
      <c r="R30" s="3">
        <f>(N30*1.0125)</f>
        <v>1050945.3369140625</v>
      </c>
      <c r="S30" s="4">
        <v>2</v>
      </c>
      <c r="T30" s="6">
        <v>0.5</v>
      </c>
      <c r="U30" s="4">
        <f>(R30*S30)/1000*T30</f>
        <v>1050.9453369140624</v>
      </c>
      <c r="V30" s="3">
        <f>(R30*1.0125)</f>
        <v>1064082.1536254883</v>
      </c>
      <c r="W30" s="4">
        <v>2</v>
      </c>
      <c r="X30" s="6">
        <v>0.5</v>
      </c>
      <c r="Y30" s="4">
        <f>(V30*W30)/1000*X30</f>
        <v>1064.0821536254882</v>
      </c>
      <c r="Z30" s="3">
        <f>(V30*1.0125)</f>
        <v>1077383.180545807</v>
      </c>
      <c r="AA30" s="4">
        <v>2</v>
      </c>
      <c r="AB30" s="6">
        <v>0.5</v>
      </c>
      <c r="AC30" s="4">
        <f>(Z30*AA30)/1000*AB30</f>
        <v>1077.383180545807</v>
      </c>
      <c r="AD30" s="3">
        <f>(Z30*1.0125)</f>
        <v>1090850.4703026295</v>
      </c>
      <c r="AE30" s="4">
        <v>2</v>
      </c>
      <c r="AF30" s="6">
        <v>0.5</v>
      </c>
      <c r="AG30" s="4">
        <f>(AD30*AE30)/1000*AF30</f>
        <v>1090.8504703026294</v>
      </c>
      <c r="AH30" s="3">
        <f>(AD30*1.0125)</f>
        <v>1104486.1011814123</v>
      </c>
      <c r="AI30" s="4">
        <v>2</v>
      </c>
      <c r="AJ30" s="6">
        <v>0.5</v>
      </c>
      <c r="AK30" s="4">
        <f>(AH30*AI30)/1000*AJ30</f>
        <v>1104.4861011814123</v>
      </c>
      <c r="AL30" s="3">
        <f>(AH30*1.0125)</f>
        <v>1118292.17744618</v>
      </c>
      <c r="AM30" s="4">
        <v>2</v>
      </c>
      <c r="AN30" s="6">
        <v>0.5</v>
      </c>
      <c r="AO30" s="4">
        <f>(AL30*AM30)/1000*AN30</f>
        <v>1118.29217744618</v>
      </c>
      <c r="AP30" s="3">
        <f>(AL30*1.0125)</f>
        <v>1132270.8296642571</v>
      </c>
      <c r="AQ30" s="4">
        <v>2</v>
      </c>
      <c r="AR30" s="6">
        <v>0.5</v>
      </c>
      <c r="AS30" s="4">
        <f>(AP30*AQ30)/1000*AR30</f>
        <v>1132.2708296642572</v>
      </c>
      <c r="AT30" s="3">
        <f>(AP30*1.0125)</f>
        <v>1146424.2150350602</v>
      </c>
      <c r="AU30" s="4">
        <v>2</v>
      </c>
      <c r="AV30" s="6">
        <v>0.5</v>
      </c>
      <c r="AW30" s="4">
        <f>(AT30*AU30)/1000*AV30</f>
        <v>1146.4242150350601</v>
      </c>
      <c r="AX30" s="57">
        <f>SUM(D30,H30,L30,P30,T30,X30,AB30,AF30,AJ30,AN30,AR30,AV30)/12</f>
        <v>0.5</v>
      </c>
    </row>
    <row r="31" spans="1:51" ht="12.75">
      <c r="A31" s="24" t="s">
        <v>13</v>
      </c>
      <c r="B31" s="25"/>
      <c r="C31" s="25"/>
      <c r="D31" s="25"/>
      <c r="E31" s="26">
        <f>SUM(E30:E30)</f>
        <v>1000</v>
      </c>
      <c r="F31" s="25"/>
      <c r="G31" s="25"/>
      <c r="H31" s="25"/>
      <c r="I31" s="26">
        <f>SUM(I30:I30)</f>
        <v>1012.5</v>
      </c>
      <c r="J31" s="25"/>
      <c r="K31" s="25"/>
      <c r="L31" s="25"/>
      <c r="M31" s="26">
        <f>SUM(M30:M30)</f>
        <v>1025.15625</v>
      </c>
      <c r="N31" s="25"/>
      <c r="O31" s="25"/>
      <c r="P31" s="25"/>
      <c r="Q31" s="26">
        <f>SUM(Q30:Q30)</f>
        <v>1037.970703125</v>
      </c>
      <c r="R31" s="25"/>
      <c r="S31" s="25"/>
      <c r="T31" s="25"/>
      <c r="U31" s="26">
        <f>SUM(U30:U30)</f>
        <v>1050.9453369140624</v>
      </c>
      <c r="V31" s="25"/>
      <c r="W31" s="25"/>
      <c r="X31" s="25"/>
      <c r="Y31" s="26">
        <f>SUM(Y30:Y30)</f>
        <v>1064.0821536254882</v>
      </c>
      <c r="Z31" s="27"/>
      <c r="AA31" s="27"/>
      <c r="AB31" s="27"/>
      <c r="AC31" s="26">
        <f>SUM(AC30:AC30)</f>
        <v>1077.383180545807</v>
      </c>
      <c r="AD31" s="27"/>
      <c r="AE31" s="27"/>
      <c r="AF31" s="27"/>
      <c r="AG31" s="26">
        <f>SUM(AG30:AG30)</f>
        <v>1090.8504703026294</v>
      </c>
      <c r="AH31" s="27"/>
      <c r="AI31" s="27"/>
      <c r="AJ31" s="27"/>
      <c r="AK31" s="26">
        <f>SUM(AK30:AK30)</f>
        <v>1104.4861011814123</v>
      </c>
      <c r="AL31" s="27"/>
      <c r="AM31" s="27"/>
      <c r="AN31" s="27"/>
      <c r="AO31" s="26">
        <f>SUM(AO30:AO30)</f>
        <v>1118.29217744618</v>
      </c>
      <c r="AP31" s="27"/>
      <c r="AQ31" s="27"/>
      <c r="AR31" s="27"/>
      <c r="AS31" s="26">
        <f>SUM(AS30:AS30)</f>
        <v>1132.2708296642572</v>
      </c>
      <c r="AT31" s="27"/>
      <c r="AU31" s="27"/>
      <c r="AV31" s="27"/>
      <c r="AW31" s="26">
        <f>SUM(AW30:AW30)</f>
        <v>1146.4242150350601</v>
      </c>
      <c r="AX31" s="27"/>
      <c r="AY31" s="35">
        <f>SUM(E31,I31,M31,Q31,U31,Y31,AC31,AG31,AK31,AG31,AK31,AO31,AS31,AW31)</f>
        <v>15055.697989323939</v>
      </c>
    </row>
    <row r="32" spans="1:51" ht="12.75">
      <c r="A32" s="14" t="s">
        <v>4</v>
      </c>
      <c r="B32" s="15"/>
      <c r="C32" s="15"/>
      <c r="D32" s="15"/>
      <c r="E32" s="16"/>
      <c r="F32" s="15"/>
      <c r="G32" s="15"/>
      <c r="H32" s="15"/>
      <c r="I32" s="17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31" t="s">
        <v>3</v>
      </c>
    </row>
    <row r="33" spans="1:256" s="33" customFormat="1" ht="18">
      <c r="A33" s="36" t="s">
        <v>37</v>
      </c>
      <c r="E33" s="34"/>
      <c r="J33" s="34"/>
      <c r="K33" s="34"/>
      <c r="L33" s="34"/>
      <c r="M33" s="34"/>
      <c r="N33" s="34"/>
      <c r="O33" s="34"/>
      <c r="P33" s="34"/>
      <c r="Q33" s="34"/>
      <c r="AY33" s="52">
        <f>SUM(AY13,AY25,AY31)</f>
        <v>113276.70831807615</v>
      </c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5" ht="12.75">
      <c r="A35" t="s">
        <v>35</v>
      </c>
    </row>
    <row r="84" ht="12.75">
      <c r="R84" s="4" t="e">
        <f>#REF!*5</f>
        <v>#REF!</v>
      </c>
    </row>
  </sheetData>
  <sheetProtection/>
  <printOptions gridLines="1"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5"/>
  <sheetViews>
    <sheetView zoomScale="125" zoomScaleNormal="125" workbookViewId="0" topLeftCell="AN1">
      <selection activeCell="AY32" sqref="AY32"/>
    </sheetView>
  </sheetViews>
  <sheetFormatPr defaultColWidth="8.75390625" defaultRowHeight="12.75"/>
  <cols>
    <col min="1" max="1" width="21.00390625" style="0" customWidth="1"/>
    <col min="2" max="2" width="18.00390625" style="0" customWidth="1"/>
    <col min="3" max="3" width="6.75390625" style="0" customWidth="1"/>
    <col min="4" max="4" width="8.25390625" style="0" customWidth="1"/>
    <col min="5" max="5" width="10.625" style="0" customWidth="1"/>
    <col min="6" max="6" width="13.375" style="0" customWidth="1"/>
    <col min="7" max="7" width="6.625" style="0" customWidth="1"/>
    <col min="8" max="8" width="7.75390625" style="0" customWidth="1"/>
    <col min="9" max="9" width="10.00390625" style="0" customWidth="1"/>
    <col min="10" max="10" width="13.25390625" style="0" customWidth="1"/>
    <col min="11" max="11" width="7.375" style="0" customWidth="1"/>
    <col min="12" max="12" width="8.125" style="0" customWidth="1"/>
    <col min="13" max="13" width="10.125" style="0" customWidth="1"/>
    <col min="14" max="14" width="12.875" style="0" customWidth="1"/>
    <col min="15" max="15" width="7.25390625" style="0" customWidth="1"/>
    <col min="16" max="16" width="7.875" style="0" customWidth="1"/>
    <col min="17" max="17" width="10.75390625" style="0" customWidth="1"/>
    <col min="18" max="18" width="11.375" style="0" customWidth="1"/>
    <col min="19" max="19" width="7.25390625" style="0" customWidth="1"/>
    <col min="20" max="20" width="7.875" style="0" customWidth="1"/>
    <col min="21" max="21" width="10.625" style="0" customWidth="1"/>
    <col min="22" max="22" width="13.875" style="0" customWidth="1"/>
    <col min="23" max="23" width="6.875" style="0" customWidth="1"/>
    <col min="24" max="24" width="7.875" style="0" customWidth="1"/>
    <col min="25" max="25" width="10.75390625" style="0" customWidth="1"/>
    <col min="26" max="26" width="13.75390625" style="0" customWidth="1"/>
    <col min="27" max="27" width="7.125" style="0" customWidth="1"/>
    <col min="28" max="28" width="7.625" style="0" customWidth="1"/>
    <col min="29" max="29" width="10.375" style="0" customWidth="1"/>
    <col min="30" max="30" width="13.375" style="0" customWidth="1"/>
    <col min="31" max="31" width="7.25390625" style="0" customWidth="1"/>
    <col min="32" max="32" width="7.75390625" style="0" customWidth="1"/>
    <col min="33" max="33" width="10.875" style="0" customWidth="1"/>
    <col min="34" max="34" width="13.125" style="0" customWidth="1"/>
    <col min="35" max="35" width="6.375" style="0" customWidth="1"/>
    <col min="36" max="36" width="7.875" style="0" customWidth="1"/>
    <col min="37" max="37" width="10.75390625" style="0" customWidth="1"/>
    <col min="38" max="38" width="13.75390625" style="0" customWidth="1"/>
    <col min="39" max="39" width="6.375" style="0" customWidth="1"/>
    <col min="40" max="40" width="8.00390625" style="0" customWidth="1"/>
    <col min="41" max="41" width="10.625" style="0" customWidth="1"/>
    <col min="42" max="42" width="13.375" style="0" customWidth="1"/>
    <col min="43" max="43" width="6.375" style="0" customWidth="1"/>
    <col min="44" max="44" width="7.875" style="0" customWidth="1"/>
    <col min="45" max="45" width="10.875" style="0" customWidth="1"/>
    <col min="46" max="46" width="13.875" style="0" customWidth="1"/>
    <col min="47" max="47" width="6.375" style="0" customWidth="1"/>
    <col min="48" max="48" width="7.875" style="0" customWidth="1"/>
    <col min="49" max="49" width="11.125" style="0" customWidth="1"/>
    <col min="50" max="50" width="12.75390625" style="0" customWidth="1"/>
    <col min="51" max="51" width="15.75390625" style="0" customWidth="1"/>
  </cols>
  <sheetData>
    <row r="1" spans="1:2" ht="15.75">
      <c r="A1" s="5" t="s">
        <v>40</v>
      </c>
      <c r="B1" s="5"/>
    </row>
    <row r="2" ht="15.75">
      <c r="A2" s="5"/>
    </row>
    <row r="3" spans="1:46" ht="12.75">
      <c r="A3" s="37" t="s">
        <v>31</v>
      </c>
      <c r="B3" s="10" t="s">
        <v>14</v>
      </c>
      <c r="F3" s="10" t="s">
        <v>15</v>
      </c>
      <c r="J3" s="10" t="s">
        <v>16</v>
      </c>
      <c r="N3" s="10" t="s">
        <v>17</v>
      </c>
      <c r="R3" s="10" t="s">
        <v>19</v>
      </c>
      <c r="V3" s="10" t="s">
        <v>20</v>
      </c>
      <c r="Z3" s="10" t="s">
        <v>21</v>
      </c>
      <c r="AD3" s="10" t="s">
        <v>22</v>
      </c>
      <c r="AH3" s="10" t="s">
        <v>23</v>
      </c>
      <c r="AL3" s="10" t="s">
        <v>24</v>
      </c>
      <c r="AP3" s="10" t="s">
        <v>25</v>
      </c>
      <c r="AT3" s="10" t="s">
        <v>26</v>
      </c>
    </row>
    <row r="4" spans="1:51" ht="12.75">
      <c r="A4" s="11"/>
      <c r="B4" s="10"/>
      <c r="C4" s="13"/>
      <c r="D4" s="13"/>
      <c r="E4" s="10" t="s">
        <v>8</v>
      </c>
      <c r="F4" s="13"/>
      <c r="G4" s="13"/>
      <c r="H4" s="13"/>
      <c r="I4" s="10" t="s">
        <v>8</v>
      </c>
      <c r="J4" s="13"/>
      <c r="K4" s="13"/>
      <c r="L4" s="13"/>
      <c r="M4" s="10" t="s">
        <v>8</v>
      </c>
      <c r="N4" s="13"/>
      <c r="O4" s="13"/>
      <c r="P4" s="13"/>
      <c r="Q4" s="10" t="s">
        <v>8</v>
      </c>
      <c r="R4" s="13"/>
      <c r="S4" s="13"/>
      <c r="T4" s="13"/>
      <c r="U4" s="10" t="s">
        <v>8</v>
      </c>
      <c r="V4" s="13"/>
      <c r="W4" s="13"/>
      <c r="X4" s="13"/>
      <c r="Y4" s="10" t="s">
        <v>8</v>
      </c>
      <c r="Z4" s="13"/>
      <c r="AA4" s="13"/>
      <c r="AB4" s="13"/>
      <c r="AC4" s="10" t="s">
        <v>8</v>
      </c>
      <c r="AD4" s="13"/>
      <c r="AE4" s="13"/>
      <c r="AF4" s="13"/>
      <c r="AG4" s="10" t="s">
        <v>8</v>
      </c>
      <c r="AH4" s="13"/>
      <c r="AI4" s="13"/>
      <c r="AJ4" s="13"/>
      <c r="AK4" s="10" t="s">
        <v>8</v>
      </c>
      <c r="AL4" s="13"/>
      <c r="AM4" s="13"/>
      <c r="AN4" s="13"/>
      <c r="AO4" s="10" t="s">
        <v>8</v>
      </c>
      <c r="AP4" s="13"/>
      <c r="AQ4" s="13"/>
      <c r="AR4" s="13"/>
      <c r="AS4" s="10" t="s">
        <v>8</v>
      </c>
      <c r="AT4" s="13"/>
      <c r="AU4" s="13"/>
      <c r="AV4" s="13"/>
      <c r="AW4" s="10" t="s">
        <v>8</v>
      </c>
      <c r="AX4" s="13" t="s">
        <v>41</v>
      </c>
      <c r="AY4" s="30" t="s">
        <v>2</v>
      </c>
    </row>
    <row r="5" spans="1:51" ht="12.75">
      <c r="A5" s="38" t="s">
        <v>18</v>
      </c>
      <c r="B5" s="10" t="s">
        <v>10</v>
      </c>
      <c r="C5" s="10" t="s">
        <v>6</v>
      </c>
      <c r="D5" s="10" t="s">
        <v>9</v>
      </c>
      <c r="E5" s="10" t="s">
        <v>7</v>
      </c>
      <c r="F5" s="10" t="s">
        <v>10</v>
      </c>
      <c r="G5" s="10" t="s">
        <v>6</v>
      </c>
      <c r="H5" s="10" t="s">
        <v>9</v>
      </c>
      <c r="I5" s="10" t="s">
        <v>7</v>
      </c>
      <c r="J5" s="10" t="s">
        <v>10</v>
      </c>
      <c r="K5" s="10" t="s">
        <v>6</v>
      </c>
      <c r="L5" s="10" t="s">
        <v>9</v>
      </c>
      <c r="M5" s="10" t="s">
        <v>7</v>
      </c>
      <c r="N5" s="10" t="s">
        <v>10</v>
      </c>
      <c r="O5" s="10" t="s">
        <v>6</v>
      </c>
      <c r="P5" s="10" t="s">
        <v>9</v>
      </c>
      <c r="Q5" s="10" t="s">
        <v>7</v>
      </c>
      <c r="R5" s="10" t="s">
        <v>10</v>
      </c>
      <c r="S5" s="10" t="s">
        <v>6</v>
      </c>
      <c r="T5" s="10" t="s">
        <v>9</v>
      </c>
      <c r="U5" s="10" t="s">
        <v>7</v>
      </c>
      <c r="V5" s="10" t="s">
        <v>10</v>
      </c>
      <c r="W5" s="10" t="s">
        <v>6</v>
      </c>
      <c r="X5" s="10" t="s">
        <v>9</v>
      </c>
      <c r="Y5" s="10" t="s">
        <v>7</v>
      </c>
      <c r="Z5" s="10" t="s">
        <v>10</v>
      </c>
      <c r="AA5" s="10" t="s">
        <v>6</v>
      </c>
      <c r="AB5" s="10" t="s">
        <v>9</v>
      </c>
      <c r="AC5" s="10" t="s">
        <v>7</v>
      </c>
      <c r="AD5" s="10" t="s">
        <v>10</v>
      </c>
      <c r="AE5" s="10" t="s">
        <v>6</v>
      </c>
      <c r="AF5" s="10" t="s">
        <v>9</v>
      </c>
      <c r="AG5" s="10" t="s">
        <v>7</v>
      </c>
      <c r="AH5" s="10" t="s">
        <v>10</v>
      </c>
      <c r="AI5" s="10" t="s">
        <v>6</v>
      </c>
      <c r="AJ5" s="10" t="s">
        <v>9</v>
      </c>
      <c r="AK5" s="10" t="s">
        <v>7</v>
      </c>
      <c r="AL5" s="10" t="s">
        <v>10</v>
      </c>
      <c r="AM5" s="10" t="s">
        <v>6</v>
      </c>
      <c r="AN5" s="10" t="s">
        <v>9</v>
      </c>
      <c r="AO5" s="10" t="s">
        <v>7</v>
      </c>
      <c r="AP5" s="10" t="s">
        <v>10</v>
      </c>
      <c r="AQ5" s="10" t="s">
        <v>6</v>
      </c>
      <c r="AR5" s="10" t="s">
        <v>9</v>
      </c>
      <c r="AS5" s="10" t="s">
        <v>7</v>
      </c>
      <c r="AT5" s="10" t="s">
        <v>10</v>
      </c>
      <c r="AU5" s="10" t="s">
        <v>6</v>
      </c>
      <c r="AV5" s="10" t="s">
        <v>9</v>
      </c>
      <c r="AW5" s="10" t="s">
        <v>7</v>
      </c>
      <c r="AX5" s="56" t="s">
        <v>42</v>
      </c>
      <c r="AY5" s="30" t="s">
        <v>27</v>
      </c>
    </row>
    <row r="6" spans="1:50" ht="12.75">
      <c r="A6" s="7" t="s">
        <v>38</v>
      </c>
      <c r="B6" s="3">
        <v>1146424</v>
      </c>
      <c r="C6" s="4">
        <v>1</v>
      </c>
      <c r="D6" s="6">
        <v>0.25</v>
      </c>
      <c r="E6" s="4">
        <f aca="true" t="shared" si="0" ref="E6:E11">(B6*C6)/1000*D6</f>
        <v>286.606</v>
      </c>
      <c r="F6" s="3">
        <f aca="true" t="shared" si="1" ref="F6:F11">(B6*1.015)</f>
        <v>1163620.3599999999</v>
      </c>
      <c r="G6" s="4">
        <v>1</v>
      </c>
      <c r="H6" s="6">
        <v>0.25</v>
      </c>
      <c r="I6" s="4">
        <f aca="true" t="shared" si="2" ref="I6:I11">(F6*G6)/1000*H6</f>
        <v>290.90509</v>
      </c>
      <c r="J6" s="3">
        <f aca="true" t="shared" si="3" ref="J6:J11">(F6*1.015)</f>
        <v>1181074.6653999998</v>
      </c>
      <c r="K6" s="4">
        <v>1</v>
      </c>
      <c r="L6" s="6">
        <v>0.25</v>
      </c>
      <c r="M6" s="4">
        <f aca="true" t="shared" si="4" ref="M6:M11">(J6*K6)/1000*L6</f>
        <v>295.26866634999993</v>
      </c>
      <c r="N6" s="3">
        <f aca="true" t="shared" si="5" ref="N6:N11">(J6*1.015)</f>
        <v>1198790.7853809998</v>
      </c>
      <c r="O6" s="4">
        <v>1</v>
      </c>
      <c r="P6" s="6">
        <v>0.25</v>
      </c>
      <c r="Q6" s="4">
        <v>517.7</v>
      </c>
      <c r="R6" s="3">
        <f aca="true" t="shared" si="6" ref="R6:R11">(N6*1.015)</f>
        <v>1216772.6471617147</v>
      </c>
      <c r="S6" s="4">
        <v>1</v>
      </c>
      <c r="T6" s="6">
        <v>0.25</v>
      </c>
      <c r="U6" s="4">
        <f aca="true" t="shared" si="7" ref="U6:U11">(R6*S6)/1000*T6</f>
        <v>304.1931617904287</v>
      </c>
      <c r="V6" s="3">
        <f aca="true" t="shared" si="8" ref="V6:V11">(R6*1.015)</f>
        <v>1235024.2368691403</v>
      </c>
      <c r="W6" s="4">
        <v>1</v>
      </c>
      <c r="X6" s="6">
        <v>0.25</v>
      </c>
      <c r="Y6" s="4">
        <f aca="true" t="shared" si="9" ref="Y6:Y11">(V6*W6)/1000*X6</f>
        <v>308.7560592172851</v>
      </c>
      <c r="Z6" s="3">
        <f aca="true" t="shared" si="10" ref="Z6:Z11">(V6*1.015)</f>
        <v>1253549.6004221772</v>
      </c>
      <c r="AA6" s="4">
        <v>1</v>
      </c>
      <c r="AB6" s="6">
        <v>0.25</v>
      </c>
      <c r="AC6" s="4">
        <f aca="true" t="shared" si="11" ref="AC6:AC11">(Z6*AA6)/1000*AB6</f>
        <v>313.3874001055443</v>
      </c>
      <c r="AD6" s="3">
        <f aca="true" t="shared" si="12" ref="AD6:AD11">(Z6*1.015)</f>
        <v>1272352.8444285097</v>
      </c>
      <c r="AE6" s="4">
        <v>1</v>
      </c>
      <c r="AF6" s="6">
        <v>0.25</v>
      </c>
      <c r="AG6" s="4">
        <f aca="true" t="shared" si="13" ref="AG6:AG11">(AD6*AE6)/1000*AF6</f>
        <v>318.08821110712745</v>
      </c>
      <c r="AH6" s="3">
        <f aca="true" t="shared" si="14" ref="AH6:AH11">(AD6*1.015)</f>
        <v>1291438.1370949373</v>
      </c>
      <c r="AI6" s="4">
        <v>1</v>
      </c>
      <c r="AJ6" s="6">
        <v>0.25</v>
      </c>
      <c r="AK6" s="4">
        <f aca="true" t="shared" si="15" ref="AK6:AK11">(AH6*AI6)/1000*AJ6</f>
        <v>322.8595342737343</v>
      </c>
      <c r="AL6" s="3">
        <f aca="true" t="shared" si="16" ref="AL6:AL11">(AH6*1.015)</f>
        <v>1310809.7091513611</v>
      </c>
      <c r="AM6" s="4">
        <v>1</v>
      </c>
      <c r="AN6" s="6">
        <v>0.25</v>
      </c>
      <c r="AO6" s="4">
        <f aca="true" t="shared" si="17" ref="AO6:AO11">(AL6*AM6)/1000*AN6</f>
        <v>327.7024272878403</v>
      </c>
      <c r="AP6" s="3">
        <f aca="true" t="shared" si="18" ref="AP6:AP11">(AL6*1.015)</f>
        <v>1330471.8547886314</v>
      </c>
      <c r="AQ6" s="4">
        <v>1</v>
      </c>
      <c r="AR6" s="6">
        <v>0.25</v>
      </c>
      <c r="AS6" s="4">
        <f aca="true" t="shared" si="19" ref="AS6:AS11">(AP6*AQ6)/1000*AR6</f>
        <v>332.61796369715785</v>
      </c>
      <c r="AT6" s="3">
        <f aca="true" t="shared" si="20" ref="AT6:AT11">(AP6*1.015)</f>
        <v>1350428.9326104608</v>
      </c>
      <c r="AU6" s="4">
        <v>1</v>
      </c>
      <c r="AV6" s="6">
        <v>0.25</v>
      </c>
      <c r="AW6" s="4">
        <f aca="true" t="shared" si="21" ref="AW6:AW11">(AT6*AU6)/1000*AV6</f>
        <v>337.6072331526152</v>
      </c>
      <c r="AX6" s="57">
        <f aca="true" t="shared" si="22" ref="AX6:AX11">SUM(D6,H6,L6,P6,T6,X6,AB6,AF6,AJ6,AN6,AR6,AV6)/12</f>
        <v>0.25</v>
      </c>
    </row>
    <row r="7" spans="1:50" ht="12.75">
      <c r="A7" s="7" t="s">
        <v>11</v>
      </c>
      <c r="B7" s="3">
        <v>1146424</v>
      </c>
      <c r="C7" s="4">
        <v>1.5</v>
      </c>
      <c r="D7" s="6">
        <v>0.35</v>
      </c>
      <c r="E7" s="4">
        <f t="shared" si="0"/>
        <v>601.8725999999999</v>
      </c>
      <c r="F7" s="3">
        <f t="shared" si="1"/>
        <v>1163620.3599999999</v>
      </c>
      <c r="G7" s="4">
        <v>1.5</v>
      </c>
      <c r="H7" s="6">
        <v>0.35</v>
      </c>
      <c r="I7" s="4">
        <f t="shared" si="2"/>
        <v>610.9006889999999</v>
      </c>
      <c r="J7" s="3">
        <f t="shared" si="3"/>
        <v>1181074.6653999998</v>
      </c>
      <c r="K7" s="4">
        <v>1.5</v>
      </c>
      <c r="L7" s="6">
        <v>0.35</v>
      </c>
      <c r="M7" s="4">
        <f t="shared" si="4"/>
        <v>620.0641993349999</v>
      </c>
      <c r="N7" s="3">
        <f t="shared" si="5"/>
        <v>1198790.7853809998</v>
      </c>
      <c r="O7" s="4">
        <v>1.5</v>
      </c>
      <c r="P7" s="6">
        <v>0.35</v>
      </c>
      <c r="Q7" s="4">
        <v>776.56</v>
      </c>
      <c r="R7" s="3">
        <f t="shared" si="6"/>
        <v>1216772.6471617147</v>
      </c>
      <c r="S7" s="4">
        <v>1.5</v>
      </c>
      <c r="T7" s="6">
        <v>0.35</v>
      </c>
      <c r="U7" s="4">
        <f t="shared" si="7"/>
        <v>638.8056397599003</v>
      </c>
      <c r="V7" s="3">
        <f t="shared" si="8"/>
        <v>1235024.2368691403</v>
      </c>
      <c r="W7" s="4">
        <v>1.5</v>
      </c>
      <c r="X7" s="6">
        <v>0.35</v>
      </c>
      <c r="Y7" s="4">
        <f t="shared" si="9"/>
        <v>648.3877243562986</v>
      </c>
      <c r="Z7" s="3">
        <f t="shared" si="10"/>
        <v>1253549.6004221772</v>
      </c>
      <c r="AA7" s="4">
        <v>1.5</v>
      </c>
      <c r="AB7" s="6">
        <v>0.35</v>
      </c>
      <c r="AC7" s="4">
        <f t="shared" si="11"/>
        <v>658.1135402216429</v>
      </c>
      <c r="AD7" s="3">
        <f t="shared" si="12"/>
        <v>1272352.8444285097</v>
      </c>
      <c r="AE7" s="4">
        <v>1.5</v>
      </c>
      <c r="AF7" s="6">
        <v>0.35</v>
      </c>
      <c r="AG7" s="4">
        <f t="shared" si="13"/>
        <v>667.9852433249677</v>
      </c>
      <c r="AH7" s="3">
        <f t="shared" si="14"/>
        <v>1291438.1370949373</v>
      </c>
      <c r="AI7" s="4">
        <v>1.5</v>
      </c>
      <c r="AJ7" s="6">
        <v>0.35</v>
      </c>
      <c r="AK7" s="4">
        <f t="shared" si="15"/>
        <v>678.0050219748421</v>
      </c>
      <c r="AL7" s="3">
        <f t="shared" si="16"/>
        <v>1310809.7091513611</v>
      </c>
      <c r="AM7" s="4">
        <v>1.5</v>
      </c>
      <c r="AN7" s="6">
        <v>0.35</v>
      </c>
      <c r="AO7" s="4">
        <f t="shared" si="17"/>
        <v>688.1750973044645</v>
      </c>
      <c r="AP7" s="3">
        <f t="shared" si="18"/>
        <v>1330471.8547886314</v>
      </c>
      <c r="AQ7" s="4">
        <v>1.5</v>
      </c>
      <c r="AR7" s="6">
        <v>0.35</v>
      </c>
      <c r="AS7" s="4">
        <f t="shared" si="19"/>
        <v>698.4977237640315</v>
      </c>
      <c r="AT7" s="3">
        <f t="shared" si="20"/>
        <v>1350428.9326104608</v>
      </c>
      <c r="AU7" s="4">
        <v>1.5</v>
      </c>
      <c r="AV7" s="6">
        <v>0.35</v>
      </c>
      <c r="AW7" s="4">
        <f t="shared" si="21"/>
        <v>708.9751896204918</v>
      </c>
      <c r="AX7" s="57">
        <f t="shared" si="22"/>
        <v>0.35000000000000003</v>
      </c>
    </row>
    <row r="8" spans="1:50" ht="12.75">
      <c r="A8" s="7" t="s">
        <v>5</v>
      </c>
      <c r="B8" s="3">
        <v>1146424</v>
      </c>
      <c r="C8" s="4">
        <v>1</v>
      </c>
      <c r="D8" s="6">
        <v>0.25</v>
      </c>
      <c r="E8" s="4">
        <f t="shared" si="0"/>
        <v>286.606</v>
      </c>
      <c r="F8" s="3">
        <f t="shared" si="1"/>
        <v>1163620.3599999999</v>
      </c>
      <c r="G8" s="4">
        <v>1</v>
      </c>
      <c r="H8" s="6">
        <v>0.25</v>
      </c>
      <c r="I8" s="4">
        <f t="shared" si="2"/>
        <v>290.90509</v>
      </c>
      <c r="J8" s="3">
        <f t="shared" si="3"/>
        <v>1181074.6653999998</v>
      </c>
      <c r="K8" s="4">
        <v>1</v>
      </c>
      <c r="L8" s="6">
        <v>0.25</v>
      </c>
      <c r="M8" s="4">
        <f t="shared" si="4"/>
        <v>295.26866634999993</v>
      </c>
      <c r="N8" s="3">
        <f t="shared" si="5"/>
        <v>1198790.7853809998</v>
      </c>
      <c r="O8" s="4">
        <v>1</v>
      </c>
      <c r="P8" s="6">
        <v>0.25</v>
      </c>
      <c r="Q8" s="4">
        <v>414.16</v>
      </c>
      <c r="R8" s="3">
        <f t="shared" si="6"/>
        <v>1216772.6471617147</v>
      </c>
      <c r="S8" s="4">
        <v>1</v>
      </c>
      <c r="T8" s="6">
        <v>0.25</v>
      </c>
      <c r="U8" s="4">
        <f t="shared" si="7"/>
        <v>304.1931617904287</v>
      </c>
      <c r="V8" s="3">
        <f t="shared" si="8"/>
        <v>1235024.2368691403</v>
      </c>
      <c r="W8" s="4">
        <v>1</v>
      </c>
      <c r="X8" s="6">
        <v>0.25</v>
      </c>
      <c r="Y8" s="4">
        <f t="shared" si="9"/>
        <v>308.7560592172851</v>
      </c>
      <c r="Z8" s="3">
        <f t="shared" si="10"/>
        <v>1253549.6004221772</v>
      </c>
      <c r="AA8" s="4">
        <v>1</v>
      </c>
      <c r="AB8" s="6">
        <v>0.25</v>
      </c>
      <c r="AC8" s="4">
        <f t="shared" si="11"/>
        <v>313.3874001055443</v>
      </c>
      <c r="AD8" s="3">
        <f t="shared" si="12"/>
        <v>1272352.8444285097</v>
      </c>
      <c r="AE8" s="4">
        <v>1</v>
      </c>
      <c r="AF8" s="6">
        <v>0.25</v>
      </c>
      <c r="AG8" s="4">
        <f t="shared" si="13"/>
        <v>318.08821110712745</v>
      </c>
      <c r="AH8" s="3">
        <f t="shared" si="14"/>
        <v>1291438.1370949373</v>
      </c>
      <c r="AI8" s="4">
        <v>1</v>
      </c>
      <c r="AJ8" s="6">
        <v>0.25</v>
      </c>
      <c r="AK8" s="4">
        <f t="shared" si="15"/>
        <v>322.8595342737343</v>
      </c>
      <c r="AL8" s="3">
        <f t="shared" si="16"/>
        <v>1310809.7091513611</v>
      </c>
      <c r="AM8" s="4">
        <v>1</v>
      </c>
      <c r="AN8" s="6">
        <v>0.25</v>
      </c>
      <c r="AO8" s="4">
        <f t="shared" si="17"/>
        <v>327.7024272878403</v>
      </c>
      <c r="AP8" s="3">
        <f t="shared" si="18"/>
        <v>1330471.8547886314</v>
      </c>
      <c r="AQ8" s="4">
        <v>1</v>
      </c>
      <c r="AR8" s="6">
        <v>0.25</v>
      </c>
      <c r="AS8" s="4">
        <f t="shared" si="19"/>
        <v>332.61796369715785</v>
      </c>
      <c r="AT8" s="3">
        <f t="shared" si="20"/>
        <v>1350428.9326104608</v>
      </c>
      <c r="AU8" s="4">
        <v>1</v>
      </c>
      <c r="AV8" s="6">
        <v>0.25</v>
      </c>
      <c r="AW8" s="4">
        <f t="shared" si="21"/>
        <v>337.6072331526152</v>
      </c>
      <c r="AX8" s="57">
        <f t="shared" si="22"/>
        <v>0.25</v>
      </c>
    </row>
    <row r="9" spans="1:50" ht="12.75">
      <c r="A9" s="7" t="s">
        <v>12</v>
      </c>
      <c r="B9" s="3">
        <v>1146424</v>
      </c>
      <c r="C9" s="4">
        <v>1.5</v>
      </c>
      <c r="D9" s="6">
        <v>0.45</v>
      </c>
      <c r="E9" s="4">
        <f t="shared" si="0"/>
        <v>773.8362</v>
      </c>
      <c r="F9" s="3">
        <f t="shared" si="1"/>
        <v>1163620.3599999999</v>
      </c>
      <c r="G9" s="4">
        <v>1.5</v>
      </c>
      <c r="H9" s="6">
        <v>0.45</v>
      </c>
      <c r="I9" s="4">
        <f t="shared" si="2"/>
        <v>785.4437429999999</v>
      </c>
      <c r="J9" s="3">
        <f t="shared" si="3"/>
        <v>1181074.6653999998</v>
      </c>
      <c r="K9" s="4">
        <v>1.5</v>
      </c>
      <c r="L9" s="6">
        <v>0.45</v>
      </c>
      <c r="M9" s="4">
        <f t="shared" si="4"/>
        <v>797.2253991449999</v>
      </c>
      <c r="N9" s="3">
        <f t="shared" si="5"/>
        <v>1198790.7853809998</v>
      </c>
      <c r="O9" s="4">
        <v>1.5</v>
      </c>
      <c r="P9" s="6">
        <v>0.45</v>
      </c>
      <c r="Q9" s="4">
        <v>621.24</v>
      </c>
      <c r="R9" s="3">
        <f t="shared" si="6"/>
        <v>1216772.6471617147</v>
      </c>
      <c r="S9" s="4">
        <v>1.5</v>
      </c>
      <c r="T9" s="6">
        <v>0.45</v>
      </c>
      <c r="U9" s="4">
        <f t="shared" si="7"/>
        <v>821.3215368341574</v>
      </c>
      <c r="V9" s="3">
        <f t="shared" si="8"/>
        <v>1235024.2368691403</v>
      </c>
      <c r="W9" s="4">
        <v>1.5</v>
      </c>
      <c r="X9" s="6">
        <v>0.45</v>
      </c>
      <c r="Y9" s="4">
        <f t="shared" si="9"/>
        <v>833.6413598866696</v>
      </c>
      <c r="Z9" s="3">
        <f t="shared" si="10"/>
        <v>1253549.6004221772</v>
      </c>
      <c r="AA9" s="4">
        <v>1.5</v>
      </c>
      <c r="AB9" s="6">
        <v>0.45</v>
      </c>
      <c r="AC9" s="4">
        <f t="shared" si="11"/>
        <v>846.1459802849696</v>
      </c>
      <c r="AD9" s="3">
        <f t="shared" si="12"/>
        <v>1272352.8444285097</v>
      </c>
      <c r="AE9" s="4">
        <v>1.5</v>
      </c>
      <c r="AF9" s="6">
        <v>0.45</v>
      </c>
      <c r="AG9" s="4">
        <f t="shared" si="13"/>
        <v>858.8381699892441</v>
      </c>
      <c r="AH9" s="3">
        <f t="shared" si="14"/>
        <v>1291438.1370949373</v>
      </c>
      <c r="AI9" s="4">
        <v>1.5</v>
      </c>
      <c r="AJ9" s="6">
        <v>0.45</v>
      </c>
      <c r="AK9" s="4">
        <f t="shared" si="15"/>
        <v>871.7207425390826</v>
      </c>
      <c r="AL9" s="3">
        <f t="shared" si="16"/>
        <v>1310809.7091513611</v>
      </c>
      <c r="AM9" s="4">
        <v>1.5</v>
      </c>
      <c r="AN9" s="6">
        <v>0.45</v>
      </c>
      <c r="AO9" s="4">
        <f t="shared" si="17"/>
        <v>884.7965536771687</v>
      </c>
      <c r="AP9" s="3">
        <f t="shared" si="18"/>
        <v>1330471.8547886314</v>
      </c>
      <c r="AQ9" s="4">
        <v>1.5</v>
      </c>
      <c r="AR9" s="6">
        <v>0.45</v>
      </c>
      <c r="AS9" s="4">
        <f t="shared" si="19"/>
        <v>898.0685019823263</v>
      </c>
      <c r="AT9" s="3">
        <f t="shared" si="20"/>
        <v>1350428.9326104608</v>
      </c>
      <c r="AU9" s="4">
        <v>1.5</v>
      </c>
      <c r="AV9" s="6">
        <v>0.45</v>
      </c>
      <c r="AW9" s="4">
        <f t="shared" si="21"/>
        <v>911.5395295120611</v>
      </c>
      <c r="AX9" s="57">
        <f t="shared" si="22"/>
        <v>0.4500000000000001</v>
      </c>
    </row>
    <row r="10" spans="1:50" ht="12.75">
      <c r="A10" s="7" t="s">
        <v>39</v>
      </c>
      <c r="B10" s="3">
        <v>1146424</v>
      </c>
      <c r="C10" s="4">
        <v>1</v>
      </c>
      <c r="D10" s="6">
        <v>0.2</v>
      </c>
      <c r="E10" s="4">
        <f t="shared" si="0"/>
        <v>229.28480000000002</v>
      </c>
      <c r="F10" s="3">
        <f t="shared" si="1"/>
        <v>1163620.3599999999</v>
      </c>
      <c r="G10" s="4">
        <v>1</v>
      </c>
      <c r="H10" s="6">
        <v>0.2</v>
      </c>
      <c r="I10" s="4">
        <f t="shared" si="2"/>
        <v>232.72407199999998</v>
      </c>
      <c r="J10" s="3">
        <f t="shared" si="3"/>
        <v>1181074.6653999998</v>
      </c>
      <c r="K10" s="4">
        <v>1</v>
      </c>
      <c r="L10" s="6">
        <v>0.2</v>
      </c>
      <c r="M10" s="4">
        <f t="shared" si="4"/>
        <v>236.21493307999995</v>
      </c>
      <c r="N10" s="3">
        <f t="shared" si="5"/>
        <v>1198790.7853809998</v>
      </c>
      <c r="O10" s="4">
        <v>1</v>
      </c>
      <c r="P10" s="6">
        <v>0.2</v>
      </c>
      <c r="Q10" s="4">
        <v>310.62</v>
      </c>
      <c r="R10" s="3">
        <f t="shared" si="6"/>
        <v>1216772.6471617147</v>
      </c>
      <c r="S10" s="4">
        <v>1</v>
      </c>
      <c r="T10" s="6">
        <v>0.2</v>
      </c>
      <c r="U10" s="4">
        <f t="shared" si="7"/>
        <v>243.35452943234296</v>
      </c>
      <c r="V10" s="3">
        <f t="shared" si="8"/>
        <v>1235024.2368691403</v>
      </c>
      <c r="W10" s="4">
        <v>1</v>
      </c>
      <c r="X10" s="6">
        <v>0.2</v>
      </c>
      <c r="Y10" s="4">
        <f t="shared" si="9"/>
        <v>247.00484737382808</v>
      </c>
      <c r="Z10" s="3">
        <f t="shared" si="10"/>
        <v>1253549.6004221772</v>
      </c>
      <c r="AA10" s="4">
        <v>1</v>
      </c>
      <c r="AB10" s="6">
        <v>0.2</v>
      </c>
      <c r="AC10" s="4">
        <f t="shared" si="11"/>
        <v>250.70992008443545</v>
      </c>
      <c r="AD10" s="3">
        <f t="shared" si="12"/>
        <v>1272352.8444285097</v>
      </c>
      <c r="AE10" s="4">
        <v>1</v>
      </c>
      <c r="AF10" s="6">
        <v>0.2</v>
      </c>
      <c r="AG10" s="4">
        <f t="shared" si="13"/>
        <v>254.47056888570197</v>
      </c>
      <c r="AH10" s="3">
        <f t="shared" si="14"/>
        <v>1291438.1370949373</v>
      </c>
      <c r="AI10" s="4">
        <v>1</v>
      </c>
      <c r="AJ10" s="6">
        <v>0.2</v>
      </c>
      <c r="AK10" s="4">
        <f t="shared" si="15"/>
        <v>258.2876274189875</v>
      </c>
      <c r="AL10" s="3">
        <f t="shared" si="16"/>
        <v>1310809.7091513611</v>
      </c>
      <c r="AM10" s="4">
        <v>1</v>
      </c>
      <c r="AN10" s="6">
        <v>0.2</v>
      </c>
      <c r="AO10" s="4">
        <f t="shared" si="17"/>
        <v>262.16194183027227</v>
      </c>
      <c r="AP10" s="3">
        <f t="shared" si="18"/>
        <v>1330471.8547886314</v>
      </c>
      <c r="AQ10" s="4">
        <v>1</v>
      </c>
      <c r="AR10" s="6">
        <v>0.2</v>
      </c>
      <c r="AS10" s="4">
        <f t="shared" si="19"/>
        <v>266.0943709577263</v>
      </c>
      <c r="AT10" s="3">
        <f t="shared" si="20"/>
        <v>1350428.9326104608</v>
      </c>
      <c r="AU10" s="4">
        <v>1</v>
      </c>
      <c r="AV10" s="6">
        <v>0.2</v>
      </c>
      <c r="AW10" s="4">
        <f t="shared" si="21"/>
        <v>270.0857865220922</v>
      </c>
      <c r="AX10" s="57">
        <f t="shared" si="22"/>
        <v>0.19999999999999998</v>
      </c>
    </row>
    <row r="11" spans="1:50" ht="12.75">
      <c r="A11" s="39" t="s">
        <v>29</v>
      </c>
      <c r="B11" s="3">
        <v>1146424</v>
      </c>
      <c r="C11" s="4">
        <v>1.5</v>
      </c>
      <c r="D11" s="6">
        <v>0.3</v>
      </c>
      <c r="E11" s="4">
        <f t="shared" si="0"/>
        <v>515.8908</v>
      </c>
      <c r="F11" s="3">
        <f t="shared" si="1"/>
        <v>1163620.3599999999</v>
      </c>
      <c r="G11" s="4">
        <v>1.5</v>
      </c>
      <c r="H11" s="6">
        <v>0.3</v>
      </c>
      <c r="I11" s="4">
        <f t="shared" si="2"/>
        <v>523.629162</v>
      </c>
      <c r="J11" s="3">
        <f t="shared" si="3"/>
        <v>1181074.6653999998</v>
      </c>
      <c r="K11" s="4">
        <v>1.5</v>
      </c>
      <c r="L11" s="6">
        <v>0.3</v>
      </c>
      <c r="M11" s="4">
        <f t="shared" si="4"/>
        <v>531.4835994299999</v>
      </c>
      <c r="N11" s="3">
        <f t="shared" si="5"/>
        <v>1198790.7853809998</v>
      </c>
      <c r="O11" s="4">
        <v>1.5</v>
      </c>
      <c r="P11" s="6">
        <v>0.3</v>
      </c>
      <c r="Q11" s="4">
        <v>465.93</v>
      </c>
      <c r="R11" s="3">
        <f t="shared" si="6"/>
        <v>1216772.6471617147</v>
      </c>
      <c r="S11" s="4">
        <v>1.5</v>
      </c>
      <c r="T11" s="6">
        <v>0.3</v>
      </c>
      <c r="U11" s="4">
        <f t="shared" si="7"/>
        <v>547.5476912227716</v>
      </c>
      <c r="V11" s="3">
        <f t="shared" si="8"/>
        <v>1235024.2368691403</v>
      </c>
      <c r="W11" s="4">
        <v>1.5</v>
      </c>
      <c r="X11" s="6">
        <v>0.3</v>
      </c>
      <c r="Y11" s="4">
        <f t="shared" si="9"/>
        <v>555.7609065911131</v>
      </c>
      <c r="Z11" s="3">
        <f t="shared" si="10"/>
        <v>1253549.6004221772</v>
      </c>
      <c r="AA11" s="4">
        <v>1.5</v>
      </c>
      <c r="AB11" s="6">
        <v>0.3</v>
      </c>
      <c r="AC11" s="4">
        <f t="shared" si="11"/>
        <v>564.0973201899797</v>
      </c>
      <c r="AD11" s="3">
        <f t="shared" si="12"/>
        <v>1272352.8444285097</v>
      </c>
      <c r="AE11" s="4">
        <v>1.5</v>
      </c>
      <c r="AF11" s="6">
        <v>0.3</v>
      </c>
      <c r="AG11" s="4">
        <f t="shared" si="13"/>
        <v>572.5587799928294</v>
      </c>
      <c r="AH11" s="3">
        <f t="shared" si="14"/>
        <v>1291438.1370949373</v>
      </c>
      <c r="AI11" s="4">
        <v>1.5</v>
      </c>
      <c r="AJ11" s="6">
        <v>0.3</v>
      </c>
      <c r="AK11" s="4">
        <f t="shared" si="15"/>
        <v>581.1471616927217</v>
      </c>
      <c r="AL11" s="3">
        <f t="shared" si="16"/>
        <v>1310809.7091513611</v>
      </c>
      <c r="AM11" s="4">
        <v>1.5</v>
      </c>
      <c r="AN11" s="6">
        <v>0.3</v>
      </c>
      <c r="AO11" s="4">
        <f t="shared" si="17"/>
        <v>589.8643691181124</v>
      </c>
      <c r="AP11" s="3">
        <f t="shared" si="18"/>
        <v>1330471.8547886314</v>
      </c>
      <c r="AQ11" s="4">
        <v>1.5</v>
      </c>
      <c r="AR11" s="6">
        <v>0.3</v>
      </c>
      <c r="AS11" s="4">
        <f t="shared" si="19"/>
        <v>598.7123346548842</v>
      </c>
      <c r="AT11" s="3">
        <f t="shared" si="20"/>
        <v>1350428.9326104608</v>
      </c>
      <c r="AU11" s="4">
        <v>1.5</v>
      </c>
      <c r="AV11" s="6">
        <v>0.3</v>
      </c>
      <c r="AW11" s="4">
        <f t="shared" si="21"/>
        <v>607.6930196747073</v>
      </c>
      <c r="AX11" s="57">
        <f t="shared" si="22"/>
        <v>0.29999999999999993</v>
      </c>
    </row>
    <row r="12" spans="1:51" ht="12.75">
      <c r="A12" s="40" t="s">
        <v>13</v>
      </c>
      <c r="B12" s="40"/>
      <c r="C12" s="40"/>
      <c r="D12" s="40"/>
      <c r="E12" s="41">
        <f>SUM(E6:E11)</f>
        <v>2694.0964</v>
      </c>
      <c r="F12" s="40"/>
      <c r="G12" s="40"/>
      <c r="H12" s="40"/>
      <c r="I12" s="41">
        <f>SUM(I6:I11)</f>
        <v>2734.5078459999995</v>
      </c>
      <c r="J12" s="40"/>
      <c r="K12" s="40"/>
      <c r="L12" s="40"/>
      <c r="M12" s="41">
        <f>SUM(M6:M11)</f>
        <v>2775.525463689999</v>
      </c>
      <c r="N12" s="40"/>
      <c r="O12" s="40"/>
      <c r="P12" s="40"/>
      <c r="Q12" s="41">
        <f>SUM(Q6:Q11)</f>
        <v>3106.2099999999996</v>
      </c>
      <c r="R12" s="40"/>
      <c r="S12" s="40"/>
      <c r="T12" s="40"/>
      <c r="U12" s="41">
        <f>SUM(U6:U11)</f>
        <v>2859.4157208300294</v>
      </c>
      <c r="V12" s="40"/>
      <c r="W12" s="40"/>
      <c r="X12" s="40"/>
      <c r="Y12" s="41">
        <f>SUM(Y6:Y11)</f>
        <v>2902.3069566424792</v>
      </c>
      <c r="Z12" s="42"/>
      <c r="AA12" s="42"/>
      <c r="AB12" s="42"/>
      <c r="AC12" s="41">
        <f>SUM(AC6:AC11)</f>
        <v>2945.8415609921162</v>
      </c>
      <c r="AD12" s="42"/>
      <c r="AE12" s="42"/>
      <c r="AF12" s="42"/>
      <c r="AG12" s="41">
        <f>SUM(AG6:AG11)</f>
        <v>2990.0291844069984</v>
      </c>
      <c r="AH12" s="42"/>
      <c r="AI12" s="42"/>
      <c r="AJ12" s="42"/>
      <c r="AK12" s="41">
        <f>SUM(AK6:AK11)</f>
        <v>3034.8796221731027</v>
      </c>
      <c r="AL12" s="42"/>
      <c r="AM12" s="42"/>
      <c r="AN12" s="42"/>
      <c r="AO12" s="41">
        <f>SUM(AO6:AO11)</f>
        <v>3080.4028165056984</v>
      </c>
      <c r="AP12" s="42"/>
      <c r="AQ12" s="42"/>
      <c r="AR12" s="42"/>
      <c r="AS12" s="41">
        <f>SUM(AS6:AS11)</f>
        <v>3126.608858753284</v>
      </c>
      <c r="AT12" s="42"/>
      <c r="AU12" s="42"/>
      <c r="AV12" s="42"/>
      <c r="AW12" s="41">
        <f>SUM(AW6:AW11)</f>
        <v>3173.507991634583</v>
      </c>
      <c r="AX12" s="42"/>
      <c r="AY12" s="42"/>
    </row>
    <row r="13" spans="1:51" ht="12.75">
      <c r="A13" s="44" t="s">
        <v>4</v>
      </c>
      <c r="B13" s="43"/>
      <c r="C13" s="43"/>
      <c r="D13" s="43"/>
      <c r="E13" s="45"/>
      <c r="F13" s="43"/>
      <c r="G13" s="43"/>
      <c r="H13" s="43"/>
      <c r="I13" s="44"/>
      <c r="J13" s="45"/>
      <c r="K13" s="45"/>
      <c r="L13" s="45"/>
      <c r="M13" s="45"/>
      <c r="N13" s="45"/>
      <c r="O13" s="45"/>
      <c r="P13" s="45"/>
      <c r="Q13" s="45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53">
        <f>SUM(E12,I12,M12,Q12,U12,Y12,AC12,AG12,AK12,AO12,AS12,AW12)</f>
        <v>35423.33242162829</v>
      </c>
    </row>
    <row r="15" spans="1:46" ht="12.75">
      <c r="A15" s="37" t="s">
        <v>32</v>
      </c>
      <c r="B15" s="10" t="s">
        <v>14</v>
      </c>
      <c r="F15" s="10" t="s">
        <v>15</v>
      </c>
      <c r="J15" s="10" t="s">
        <v>16</v>
      </c>
      <c r="N15" s="10" t="s">
        <v>17</v>
      </c>
      <c r="R15" s="10" t="s">
        <v>19</v>
      </c>
      <c r="V15" s="10" t="s">
        <v>20</v>
      </c>
      <c r="Z15" s="10" t="s">
        <v>21</v>
      </c>
      <c r="AD15" s="10" t="s">
        <v>22</v>
      </c>
      <c r="AH15" s="10" t="s">
        <v>23</v>
      </c>
      <c r="AL15" s="10" t="s">
        <v>24</v>
      </c>
      <c r="AP15" s="10" t="s">
        <v>25</v>
      </c>
      <c r="AT15" s="10" t="s">
        <v>26</v>
      </c>
    </row>
    <row r="16" spans="2:51" ht="12.75">
      <c r="B16" s="10"/>
      <c r="C16" s="13"/>
      <c r="D16" s="13"/>
      <c r="E16" s="10" t="s">
        <v>8</v>
      </c>
      <c r="F16" s="13"/>
      <c r="G16" s="13"/>
      <c r="H16" s="13"/>
      <c r="I16" s="10" t="s">
        <v>8</v>
      </c>
      <c r="J16" s="13"/>
      <c r="K16" s="13"/>
      <c r="L16" s="13"/>
      <c r="M16" s="10" t="s">
        <v>8</v>
      </c>
      <c r="N16" s="13"/>
      <c r="O16" s="13"/>
      <c r="P16" s="13"/>
      <c r="Q16" s="10" t="s">
        <v>8</v>
      </c>
      <c r="R16" s="13"/>
      <c r="S16" s="13"/>
      <c r="T16" s="13"/>
      <c r="U16" s="10" t="s">
        <v>8</v>
      </c>
      <c r="V16" s="13"/>
      <c r="W16" s="13"/>
      <c r="X16" s="13"/>
      <c r="Y16" s="10" t="s">
        <v>8</v>
      </c>
      <c r="Z16" s="13"/>
      <c r="AA16" s="13"/>
      <c r="AB16" s="13"/>
      <c r="AC16" s="10" t="s">
        <v>8</v>
      </c>
      <c r="AD16" s="13"/>
      <c r="AE16" s="13"/>
      <c r="AF16" s="13"/>
      <c r="AG16" s="10" t="s">
        <v>8</v>
      </c>
      <c r="AH16" s="13"/>
      <c r="AI16" s="13"/>
      <c r="AJ16" s="13"/>
      <c r="AK16" s="10" t="s">
        <v>8</v>
      </c>
      <c r="AL16" s="13"/>
      <c r="AM16" s="13"/>
      <c r="AN16" s="13"/>
      <c r="AO16" s="10" t="s">
        <v>8</v>
      </c>
      <c r="AP16" s="13"/>
      <c r="AQ16" s="13"/>
      <c r="AR16" s="13"/>
      <c r="AS16" s="10" t="s">
        <v>8</v>
      </c>
      <c r="AT16" s="13"/>
      <c r="AU16" s="13"/>
      <c r="AV16" s="13"/>
      <c r="AW16" s="10" t="s">
        <v>8</v>
      </c>
      <c r="AX16" s="30" t="s">
        <v>36</v>
      </c>
      <c r="AY16" s="55" t="s">
        <v>28</v>
      </c>
    </row>
    <row r="17" spans="1:51" ht="12.75">
      <c r="A17" s="38" t="s">
        <v>18</v>
      </c>
      <c r="B17" s="10" t="s">
        <v>10</v>
      </c>
      <c r="C17" s="10" t="s">
        <v>6</v>
      </c>
      <c r="D17" s="10" t="s">
        <v>9</v>
      </c>
      <c r="E17" s="10" t="s">
        <v>7</v>
      </c>
      <c r="F17" s="10" t="s">
        <v>10</v>
      </c>
      <c r="G17" s="10" t="s">
        <v>6</v>
      </c>
      <c r="H17" s="10" t="s">
        <v>9</v>
      </c>
      <c r="I17" s="10" t="s">
        <v>7</v>
      </c>
      <c r="J17" s="10" t="s">
        <v>10</v>
      </c>
      <c r="K17" s="10" t="s">
        <v>6</v>
      </c>
      <c r="L17" s="10" t="s">
        <v>9</v>
      </c>
      <c r="M17" s="10" t="s">
        <v>7</v>
      </c>
      <c r="N17" s="10" t="s">
        <v>10</v>
      </c>
      <c r="O17" s="10" t="s">
        <v>6</v>
      </c>
      <c r="P17" s="10" t="s">
        <v>9</v>
      </c>
      <c r="Q17" s="10" t="s">
        <v>7</v>
      </c>
      <c r="R17" s="10" t="s">
        <v>10</v>
      </c>
      <c r="S17" s="10" t="s">
        <v>6</v>
      </c>
      <c r="T17" s="10" t="s">
        <v>9</v>
      </c>
      <c r="U17" s="10" t="s">
        <v>7</v>
      </c>
      <c r="V17" s="10" t="s">
        <v>10</v>
      </c>
      <c r="W17" s="10" t="s">
        <v>6</v>
      </c>
      <c r="X17" s="10" t="s">
        <v>9</v>
      </c>
      <c r="Y17" s="10" t="s">
        <v>7</v>
      </c>
      <c r="Z17" s="10" t="s">
        <v>10</v>
      </c>
      <c r="AA17" s="10" t="s">
        <v>6</v>
      </c>
      <c r="AB17" s="10" t="s">
        <v>9</v>
      </c>
      <c r="AC17" s="10" t="s">
        <v>7</v>
      </c>
      <c r="AD17" s="10" t="s">
        <v>10</v>
      </c>
      <c r="AE17" s="10" t="s">
        <v>6</v>
      </c>
      <c r="AF17" s="10" t="s">
        <v>9</v>
      </c>
      <c r="AG17" s="10" t="s">
        <v>7</v>
      </c>
      <c r="AH17" s="10" t="s">
        <v>10</v>
      </c>
      <c r="AI17" s="10" t="s">
        <v>6</v>
      </c>
      <c r="AJ17" s="10" t="s">
        <v>9</v>
      </c>
      <c r="AK17" s="10" t="s">
        <v>7</v>
      </c>
      <c r="AL17" s="10" t="s">
        <v>10</v>
      </c>
      <c r="AM17" s="10" t="s">
        <v>6</v>
      </c>
      <c r="AN17" s="10" t="s">
        <v>9</v>
      </c>
      <c r="AO17" s="10" t="s">
        <v>7</v>
      </c>
      <c r="AP17" s="10" t="s">
        <v>10</v>
      </c>
      <c r="AQ17" s="10" t="s">
        <v>6</v>
      </c>
      <c r="AR17" s="10" t="s">
        <v>9</v>
      </c>
      <c r="AS17" s="10" t="s">
        <v>7</v>
      </c>
      <c r="AT17" s="10" t="s">
        <v>10</v>
      </c>
      <c r="AU17" s="10" t="s">
        <v>6</v>
      </c>
      <c r="AV17" s="10" t="s">
        <v>9</v>
      </c>
      <c r="AW17" s="10" t="s">
        <v>7</v>
      </c>
      <c r="AX17" s="30" t="s">
        <v>27</v>
      </c>
      <c r="AY17" s="30" t="s">
        <v>27</v>
      </c>
    </row>
    <row r="18" spans="1:49" ht="12.75">
      <c r="A18" s="7" t="s">
        <v>38</v>
      </c>
      <c r="B18" s="3">
        <f aca="true" t="shared" si="23" ref="B18:B23">B6*0.75</f>
        <v>859818</v>
      </c>
      <c r="C18" s="4">
        <v>1</v>
      </c>
      <c r="D18" s="6">
        <v>0.25</v>
      </c>
      <c r="E18" s="4">
        <f aca="true" t="shared" si="24" ref="E18:E23">(B18*C18)/1000*D18</f>
        <v>214.9545</v>
      </c>
      <c r="F18" s="3">
        <f aca="true" t="shared" si="25" ref="F18:F23">(B18*1.015)</f>
        <v>872715.2699999999</v>
      </c>
      <c r="G18" s="4">
        <v>1</v>
      </c>
      <c r="H18" s="6">
        <v>0.25</v>
      </c>
      <c r="I18" s="4">
        <f aca="true" t="shared" si="26" ref="I18:I23">(F18*G18)/1000*H18</f>
        <v>218.17881749999998</v>
      </c>
      <c r="J18" s="3">
        <f aca="true" t="shared" si="27" ref="J18:J23">(F18*1.015)</f>
        <v>885805.9990499999</v>
      </c>
      <c r="K18" s="4">
        <v>1</v>
      </c>
      <c r="L18" s="6">
        <v>0.25</v>
      </c>
      <c r="M18" s="4">
        <f aca="true" t="shared" si="28" ref="M18:M23">(J18*K18)/1000*L18</f>
        <v>221.45149976249996</v>
      </c>
      <c r="N18" s="3">
        <f aca="true" t="shared" si="29" ref="N18:N23">(J18*1.015)</f>
        <v>899093.0890357498</v>
      </c>
      <c r="O18" s="4">
        <v>1</v>
      </c>
      <c r="P18" s="6">
        <v>0.25</v>
      </c>
      <c r="Q18" s="4">
        <f aca="true" t="shared" si="30" ref="Q18:Q23">(N18*O18)/1000*P18</f>
        <v>224.77327225893745</v>
      </c>
      <c r="R18" s="3">
        <f aca="true" t="shared" si="31" ref="R18:R23">(N18*1.015)</f>
        <v>912579.4853712859</v>
      </c>
      <c r="S18" s="4">
        <v>1</v>
      </c>
      <c r="T18" s="6">
        <v>0.25</v>
      </c>
      <c r="U18" s="4">
        <f aca="true" t="shared" si="32" ref="U18:U23">(R18*S18)/1000*T18</f>
        <v>228.1448713428215</v>
      </c>
      <c r="V18" s="3">
        <f aca="true" t="shared" si="33" ref="V18:V23">(R18*1.015)</f>
        <v>926268.1776518552</v>
      </c>
      <c r="W18" s="4">
        <v>1</v>
      </c>
      <c r="X18" s="6">
        <v>0.25</v>
      </c>
      <c r="Y18" s="4">
        <f aca="true" t="shared" si="34" ref="Y18:Y23">(V18*W18)/1000*X18</f>
        <v>231.56704441296378</v>
      </c>
      <c r="Z18" s="3">
        <f aca="true" t="shared" si="35" ref="Z18:Z23">(V18*1.015)</f>
        <v>940162.2003166329</v>
      </c>
      <c r="AA18" s="4">
        <v>1</v>
      </c>
      <c r="AB18" s="6">
        <v>0.25</v>
      </c>
      <c r="AC18" s="4">
        <f aca="true" t="shared" si="36" ref="AC18:AC23">(Z18*AA18)/1000*AB18</f>
        <v>235.0405500791582</v>
      </c>
      <c r="AD18" s="3">
        <f aca="true" t="shared" si="37" ref="AD18:AD23">(Z18*1.015)</f>
        <v>954264.6333213822</v>
      </c>
      <c r="AE18" s="4">
        <v>1</v>
      </c>
      <c r="AF18" s="6">
        <v>0.25</v>
      </c>
      <c r="AG18" s="4">
        <f aca="true" t="shared" si="38" ref="AG18:AG23">(AD18*AE18)/1000*AF18</f>
        <v>238.56615833034556</v>
      </c>
      <c r="AH18" s="3">
        <f aca="true" t="shared" si="39" ref="AH18:AH23">(AD18*1.015)</f>
        <v>968578.6028212028</v>
      </c>
      <c r="AI18" s="4">
        <v>1</v>
      </c>
      <c r="AJ18" s="6">
        <v>0.25</v>
      </c>
      <c r="AK18" s="4">
        <v>414.18</v>
      </c>
      <c r="AL18" s="3">
        <f aca="true" t="shared" si="40" ref="AL18:AL23">(AH18*1.015)</f>
        <v>983107.2818635207</v>
      </c>
      <c r="AM18" s="4">
        <v>1</v>
      </c>
      <c r="AN18" s="6">
        <v>0.25</v>
      </c>
      <c r="AO18" s="4">
        <v>419.36</v>
      </c>
      <c r="AP18" s="3">
        <f aca="true" t="shared" si="41" ref="AP18:AP23">(AL18*1.015)</f>
        <v>997853.8910914734</v>
      </c>
      <c r="AQ18" s="4">
        <v>1</v>
      </c>
      <c r="AR18" s="6">
        <v>0.25</v>
      </c>
      <c r="AS18" s="4">
        <v>424.6</v>
      </c>
      <c r="AT18" s="3">
        <f aca="true" t="shared" si="42" ref="AT18:AT23">(AP18*1.015)</f>
        <v>1012821.6994578454</v>
      </c>
      <c r="AU18" s="4">
        <v>1</v>
      </c>
      <c r="AV18" s="6">
        <v>0.25</v>
      </c>
      <c r="AW18" s="4">
        <v>429.91</v>
      </c>
    </row>
    <row r="19" spans="1:49" ht="12.75">
      <c r="A19" s="7" t="s">
        <v>11</v>
      </c>
      <c r="B19" s="3">
        <f t="shared" si="23"/>
        <v>859818</v>
      </c>
      <c r="C19" s="4">
        <v>1.5</v>
      </c>
      <c r="D19" s="6">
        <v>0.35</v>
      </c>
      <c r="E19" s="4">
        <f t="shared" si="24"/>
        <v>451.40445</v>
      </c>
      <c r="F19" s="3">
        <f t="shared" si="25"/>
        <v>872715.2699999999</v>
      </c>
      <c r="G19" s="4">
        <v>1.5</v>
      </c>
      <c r="H19" s="6">
        <v>0.35</v>
      </c>
      <c r="I19" s="4">
        <f t="shared" si="26"/>
        <v>458.1755167499999</v>
      </c>
      <c r="J19" s="3">
        <f t="shared" si="27"/>
        <v>885805.9990499999</v>
      </c>
      <c r="K19" s="4">
        <v>1.5</v>
      </c>
      <c r="L19" s="6">
        <v>0.35</v>
      </c>
      <c r="M19" s="4">
        <f t="shared" si="28"/>
        <v>465.04814950124995</v>
      </c>
      <c r="N19" s="3">
        <f t="shared" si="29"/>
        <v>899093.0890357498</v>
      </c>
      <c r="O19" s="4">
        <v>1.5</v>
      </c>
      <c r="P19" s="6">
        <v>0.35</v>
      </c>
      <c r="Q19" s="4">
        <f t="shared" si="30"/>
        <v>472.0238717437686</v>
      </c>
      <c r="R19" s="3">
        <f t="shared" si="31"/>
        <v>912579.4853712859</v>
      </c>
      <c r="S19" s="4">
        <v>1.5</v>
      </c>
      <c r="T19" s="6">
        <v>0.35</v>
      </c>
      <c r="U19" s="4">
        <f t="shared" si="32"/>
        <v>479.1042298199251</v>
      </c>
      <c r="V19" s="3">
        <f t="shared" si="33"/>
        <v>926268.1776518552</v>
      </c>
      <c r="W19" s="4">
        <v>1.5</v>
      </c>
      <c r="X19" s="6">
        <v>0.35</v>
      </c>
      <c r="Y19" s="4">
        <f t="shared" si="34"/>
        <v>486.2907932672239</v>
      </c>
      <c r="Z19" s="3">
        <f t="shared" si="35"/>
        <v>940162.2003166329</v>
      </c>
      <c r="AA19" s="4">
        <v>1.5</v>
      </c>
      <c r="AB19" s="6">
        <v>0.35</v>
      </c>
      <c r="AC19" s="4">
        <f t="shared" si="36"/>
        <v>493.58515516623214</v>
      </c>
      <c r="AD19" s="3">
        <f t="shared" si="37"/>
        <v>954264.6333213822</v>
      </c>
      <c r="AE19" s="4">
        <v>1.5</v>
      </c>
      <c r="AF19" s="6">
        <v>0.35</v>
      </c>
      <c r="AG19" s="4">
        <f t="shared" si="38"/>
        <v>500.98893249372566</v>
      </c>
      <c r="AH19" s="3">
        <f t="shared" si="39"/>
        <v>968578.6028212028</v>
      </c>
      <c r="AI19" s="4">
        <v>1.5</v>
      </c>
      <c r="AJ19" s="6">
        <v>0.35</v>
      </c>
      <c r="AK19" s="4">
        <v>621.27</v>
      </c>
      <c r="AL19" s="3">
        <f t="shared" si="40"/>
        <v>983107.2818635207</v>
      </c>
      <c r="AM19" s="4">
        <v>1.5</v>
      </c>
      <c r="AN19" s="6">
        <v>0.35</v>
      </c>
      <c r="AO19" s="4">
        <v>629.04</v>
      </c>
      <c r="AP19" s="3">
        <f t="shared" si="41"/>
        <v>997853.8910914734</v>
      </c>
      <c r="AQ19" s="4">
        <v>1.5</v>
      </c>
      <c r="AR19" s="6">
        <v>0.35</v>
      </c>
      <c r="AS19" s="4">
        <v>636.9</v>
      </c>
      <c r="AT19" s="3">
        <f t="shared" si="42"/>
        <v>1012821.6994578454</v>
      </c>
      <c r="AU19" s="4">
        <v>1.5</v>
      </c>
      <c r="AV19" s="6">
        <v>0.35</v>
      </c>
      <c r="AW19" s="4">
        <v>644.86</v>
      </c>
    </row>
    <row r="20" spans="1:49" ht="12.75">
      <c r="A20" s="7" t="s">
        <v>5</v>
      </c>
      <c r="B20" s="3">
        <f t="shared" si="23"/>
        <v>859818</v>
      </c>
      <c r="C20" s="4">
        <v>1</v>
      </c>
      <c r="D20" s="6">
        <v>0.25</v>
      </c>
      <c r="E20" s="4">
        <f t="shared" si="24"/>
        <v>214.9545</v>
      </c>
      <c r="F20" s="3">
        <f t="shared" si="25"/>
        <v>872715.2699999999</v>
      </c>
      <c r="G20" s="4">
        <v>1</v>
      </c>
      <c r="H20" s="6">
        <v>0.25</v>
      </c>
      <c r="I20" s="4">
        <f t="shared" si="26"/>
        <v>218.17881749999998</v>
      </c>
      <c r="J20" s="3">
        <f t="shared" si="27"/>
        <v>885805.9990499999</v>
      </c>
      <c r="K20" s="4">
        <v>1</v>
      </c>
      <c r="L20" s="6">
        <v>0.25</v>
      </c>
      <c r="M20" s="4">
        <f t="shared" si="28"/>
        <v>221.45149976249996</v>
      </c>
      <c r="N20" s="3">
        <f t="shared" si="29"/>
        <v>899093.0890357498</v>
      </c>
      <c r="O20" s="4">
        <v>1</v>
      </c>
      <c r="P20" s="6">
        <v>0.25</v>
      </c>
      <c r="Q20" s="4">
        <f t="shared" si="30"/>
        <v>224.77327225893745</v>
      </c>
      <c r="R20" s="3">
        <f t="shared" si="31"/>
        <v>912579.4853712859</v>
      </c>
      <c r="S20" s="4">
        <v>1</v>
      </c>
      <c r="T20" s="6">
        <v>0.25</v>
      </c>
      <c r="U20" s="4">
        <f t="shared" si="32"/>
        <v>228.1448713428215</v>
      </c>
      <c r="V20" s="3">
        <f t="shared" si="33"/>
        <v>926268.1776518552</v>
      </c>
      <c r="W20" s="4">
        <v>1</v>
      </c>
      <c r="X20" s="6">
        <v>0.25</v>
      </c>
      <c r="Y20" s="4">
        <f t="shared" si="34"/>
        <v>231.56704441296378</v>
      </c>
      <c r="Z20" s="3">
        <f t="shared" si="35"/>
        <v>940162.2003166329</v>
      </c>
      <c r="AA20" s="4">
        <v>1</v>
      </c>
      <c r="AB20" s="6">
        <v>0.25</v>
      </c>
      <c r="AC20" s="4">
        <f t="shared" si="36"/>
        <v>235.0405500791582</v>
      </c>
      <c r="AD20" s="3">
        <f t="shared" si="37"/>
        <v>954264.6333213822</v>
      </c>
      <c r="AE20" s="4">
        <v>1</v>
      </c>
      <c r="AF20" s="6">
        <v>0.25</v>
      </c>
      <c r="AG20" s="4">
        <f t="shared" si="38"/>
        <v>238.56615833034556</v>
      </c>
      <c r="AH20" s="3">
        <f t="shared" si="39"/>
        <v>968578.6028212028</v>
      </c>
      <c r="AI20" s="4">
        <v>1</v>
      </c>
      <c r="AJ20" s="6">
        <v>0.25</v>
      </c>
      <c r="AK20" s="4">
        <v>331.35</v>
      </c>
      <c r="AL20" s="3">
        <f t="shared" si="40"/>
        <v>983107.2818635207</v>
      </c>
      <c r="AM20" s="4">
        <v>1</v>
      </c>
      <c r="AN20" s="6">
        <v>0.25</v>
      </c>
      <c r="AO20" s="4">
        <v>335.49</v>
      </c>
      <c r="AP20" s="3">
        <f t="shared" si="41"/>
        <v>997853.8910914734</v>
      </c>
      <c r="AQ20" s="4">
        <v>1</v>
      </c>
      <c r="AR20" s="6">
        <v>0.25</v>
      </c>
      <c r="AS20" s="4">
        <v>339.68</v>
      </c>
      <c r="AT20" s="3">
        <f t="shared" si="42"/>
        <v>1012821.6994578454</v>
      </c>
      <c r="AU20" s="4">
        <v>1</v>
      </c>
      <c r="AV20" s="6">
        <v>0.25</v>
      </c>
      <c r="AW20" s="4">
        <v>343.93</v>
      </c>
    </row>
    <row r="21" spans="1:49" ht="12.75">
      <c r="A21" s="7" t="s">
        <v>12</v>
      </c>
      <c r="B21" s="3">
        <f t="shared" si="23"/>
        <v>859818</v>
      </c>
      <c r="C21" s="4">
        <v>1.5</v>
      </c>
      <c r="D21" s="6">
        <v>0.45</v>
      </c>
      <c r="E21" s="4">
        <f t="shared" si="24"/>
        <v>580.37715</v>
      </c>
      <c r="F21" s="3">
        <f t="shared" si="25"/>
        <v>872715.2699999999</v>
      </c>
      <c r="G21" s="4">
        <v>1.5</v>
      </c>
      <c r="H21" s="6">
        <v>0.45</v>
      </c>
      <c r="I21" s="4">
        <f t="shared" si="26"/>
        <v>589.0828072499999</v>
      </c>
      <c r="J21" s="3">
        <f t="shared" si="27"/>
        <v>885805.9990499999</v>
      </c>
      <c r="K21" s="4">
        <v>1.5</v>
      </c>
      <c r="L21" s="6">
        <v>0.45</v>
      </c>
      <c r="M21" s="4">
        <f t="shared" si="28"/>
        <v>597.9190493587499</v>
      </c>
      <c r="N21" s="3">
        <f t="shared" si="29"/>
        <v>899093.0890357498</v>
      </c>
      <c r="O21" s="4">
        <v>1.5</v>
      </c>
      <c r="P21" s="6">
        <v>0.45</v>
      </c>
      <c r="Q21" s="4">
        <f t="shared" si="30"/>
        <v>606.8878350991312</v>
      </c>
      <c r="R21" s="3">
        <f t="shared" si="31"/>
        <v>912579.4853712859</v>
      </c>
      <c r="S21" s="4">
        <v>1.5</v>
      </c>
      <c r="T21" s="6">
        <v>0.45</v>
      </c>
      <c r="U21" s="4">
        <f t="shared" si="32"/>
        <v>615.991152625618</v>
      </c>
      <c r="V21" s="3">
        <f t="shared" si="33"/>
        <v>926268.1776518552</v>
      </c>
      <c r="W21" s="4">
        <v>1.5</v>
      </c>
      <c r="X21" s="6">
        <v>0.45</v>
      </c>
      <c r="Y21" s="4">
        <f t="shared" si="34"/>
        <v>625.2310199150022</v>
      </c>
      <c r="Z21" s="3">
        <f t="shared" si="35"/>
        <v>940162.2003166329</v>
      </c>
      <c r="AA21" s="4">
        <v>1.5</v>
      </c>
      <c r="AB21" s="6">
        <v>0.45</v>
      </c>
      <c r="AC21" s="4">
        <f t="shared" si="36"/>
        <v>634.6094852137271</v>
      </c>
      <c r="AD21" s="3">
        <f t="shared" si="37"/>
        <v>954264.6333213822</v>
      </c>
      <c r="AE21" s="4">
        <v>1.5</v>
      </c>
      <c r="AF21" s="6">
        <v>0.45</v>
      </c>
      <c r="AG21" s="4">
        <f t="shared" si="38"/>
        <v>644.1286274919331</v>
      </c>
      <c r="AH21" s="3">
        <f t="shared" si="39"/>
        <v>968578.6028212028</v>
      </c>
      <c r="AI21" s="4">
        <v>1.5</v>
      </c>
      <c r="AJ21" s="6">
        <v>0.45</v>
      </c>
      <c r="AK21" s="4">
        <v>497.02</v>
      </c>
      <c r="AL21" s="3">
        <f t="shared" si="40"/>
        <v>983107.2818635207</v>
      </c>
      <c r="AM21" s="4">
        <v>1.5</v>
      </c>
      <c r="AN21" s="6">
        <v>0.45</v>
      </c>
      <c r="AO21" s="4">
        <v>503.23</v>
      </c>
      <c r="AP21" s="3">
        <f t="shared" si="41"/>
        <v>997853.8910914734</v>
      </c>
      <c r="AQ21" s="4">
        <v>1.5</v>
      </c>
      <c r="AR21" s="6">
        <v>0.45</v>
      </c>
      <c r="AS21" s="4">
        <v>509.52</v>
      </c>
      <c r="AT21" s="3">
        <f t="shared" si="42"/>
        <v>1012821.6994578454</v>
      </c>
      <c r="AU21" s="4">
        <v>1.5</v>
      </c>
      <c r="AV21" s="6">
        <v>0.45</v>
      </c>
      <c r="AW21" s="4">
        <v>515.89</v>
      </c>
    </row>
    <row r="22" spans="1:49" ht="12.75">
      <c r="A22" s="7" t="s">
        <v>39</v>
      </c>
      <c r="B22" s="3">
        <f t="shared" si="23"/>
        <v>859818</v>
      </c>
      <c r="C22" s="4">
        <v>1</v>
      </c>
      <c r="D22" s="6">
        <v>0.2</v>
      </c>
      <c r="E22" s="4">
        <f t="shared" si="24"/>
        <v>171.9636</v>
      </c>
      <c r="F22" s="3">
        <f t="shared" si="25"/>
        <v>872715.2699999999</v>
      </c>
      <c r="G22" s="4">
        <v>1</v>
      </c>
      <c r="H22" s="6">
        <v>0.2</v>
      </c>
      <c r="I22" s="4">
        <f t="shared" si="26"/>
        <v>174.54305399999998</v>
      </c>
      <c r="J22" s="3">
        <f t="shared" si="27"/>
        <v>885805.9990499999</v>
      </c>
      <c r="K22" s="4">
        <v>1</v>
      </c>
      <c r="L22" s="6">
        <v>0.2</v>
      </c>
      <c r="M22" s="4">
        <f t="shared" si="28"/>
        <v>177.16119980999997</v>
      </c>
      <c r="N22" s="3">
        <f t="shared" si="29"/>
        <v>899093.0890357498</v>
      </c>
      <c r="O22" s="4">
        <v>1</v>
      </c>
      <c r="P22" s="6">
        <v>0.2</v>
      </c>
      <c r="Q22" s="4">
        <f t="shared" si="30"/>
        <v>179.81861780714996</v>
      </c>
      <c r="R22" s="3">
        <f t="shared" si="31"/>
        <v>912579.4853712859</v>
      </c>
      <c r="S22" s="4">
        <v>1</v>
      </c>
      <c r="T22" s="6">
        <v>0.2</v>
      </c>
      <c r="U22" s="4">
        <f t="shared" si="32"/>
        <v>182.5158970742572</v>
      </c>
      <c r="V22" s="3">
        <f t="shared" si="33"/>
        <v>926268.1776518552</v>
      </c>
      <c r="W22" s="4">
        <v>1</v>
      </c>
      <c r="X22" s="6">
        <v>0.2</v>
      </c>
      <c r="Y22" s="4">
        <f t="shared" si="34"/>
        <v>185.25363553037104</v>
      </c>
      <c r="Z22" s="3">
        <f t="shared" si="35"/>
        <v>940162.2003166329</v>
      </c>
      <c r="AA22" s="4">
        <v>1</v>
      </c>
      <c r="AB22" s="6">
        <v>0.2</v>
      </c>
      <c r="AC22" s="4">
        <f t="shared" si="36"/>
        <v>188.0324400633266</v>
      </c>
      <c r="AD22" s="3">
        <f t="shared" si="37"/>
        <v>954264.6333213822</v>
      </c>
      <c r="AE22" s="4">
        <v>1</v>
      </c>
      <c r="AF22" s="6">
        <v>0.2</v>
      </c>
      <c r="AG22" s="4">
        <f t="shared" si="38"/>
        <v>190.85292666427645</v>
      </c>
      <c r="AH22" s="3">
        <f t="shared" si="39"/>
        <v>968578.6028212028</v>
      </c>
      <c r="AI22" s="4">
        <v>1</v>
      </c>
      <c r="AJ22" s="6">
        <v>0.2</v>
      </c>
      <c r="AK22" s="4">
        <v>248.51</v>
      </c>
      <c r="AL22" s="3">
        <f t="shared" si="40"/>
        <v>983107.2818635207</v>
      </c>
      <c r="AM22" s="4">
        <v>1</v>
      </c>
      <c r="AN22" s="6">
        <v>0.2</v>
      </c>
      <c r="AO22" s="4">
        <v>251.62</v>
      </c>
      <c r="AP22" s="3">
        <f t="shared" si="41"/>
        <v>997853.8910914734</v>
      </c>
      <c r="AQ22" s="4">
        <v>1</v>
      </c>
      <c r="AR22" s="6">
        <v>0.2</v>
      </c>
      <c r="AS22" s="4">
        <v>254.76</v>
      </c>
      <c r="AT22" s="3">
        <f t="shared" si="42"/>
        <v>1012821.6994578454</v>
      </c>
      <c r="AU22" s="4">
        <v>1</v>
      </c>
      <c r="AV22" s="6">
        <v>0.2</v>
      </c>
      <c r="AW22" s="4">
        <v>257.95</v>
      </c>
    </row>
    <row r="23" spans="1:49" ht="12.75">
      <c r="A23" s="39" t="s">
        <v>29</v>
      </c>
      <c r="B23" s="3">
        <f t="shared" si="23"/>
        <v>859818</v>
      </c>
      <c r="C23" s="4">
        <v>1.5</v>
      </c>
      <c r="D23" s="6">
        <v>0.3</v>
      </c>
      <c r="E23" s="4">
        <f t="shared" si="24"/>
        <v>386.91810000000004</v>
      </c>
      <c r="F23" s="3">
        <f t="shared" si="25"/>
        <v>872715.2699999999</v>
      </c>
      <c r="G23" s="4">
        <v>1.5</v>
      </c>
      <c r="H23" s="6">
        <v>0.3</v>
      </c>
      <c r="I23" s="4">
        <f t="shared" si="26"/>
        <v>392.7218714999999</v>
      </c>
      <c r="J23" s="3">
        <f t="shared" si="27"/>
        <v>885805.9990499999</v>
      </c>
      <c r="K23" s="4">
        <v>1.5</v>
      </c>
      <c r="L23" s="6">
        <v>0.3</v>
      </c>
      <c r="M23" s="4">
        <f t="shared" si="28"/>
        <v>398.61269957249993</v>
      </c>
      <c r="N23" s="3">
        <f t="shared" si="29"/>
        <v>899093.0890357498</v>
      </c>
      <c r="O23" s="4">
        <v>1.5</v>
      </c>
      <c r="P23" s="6">
        <v>0.3</v>
      </c>
      <c r="Q23" s="4">
        <f t="shared" si="30"/>
        <v>404.5918900660874</v>
      </c>
      <c r="R23" s="3">
        <f t="shared" si="31"/>
        <v>912579.4853712859</v>
      </c>
      <c r="S23" s="4">
        <v>1.5</v>
      </c>
      <c r="T23" s="6">
        <v>0.3</v>
      </c>
      <c r="U23" s="4">
        <f t="shared" si="32"/>
        <v>410.66076841707866</v>
      </c>
      <c r="V23" s="3">
        <f t="shared" si="33"/>
        <v>926268.1776518552</v>
      </c>
      <c r="W23" s="4">
        <v>1.5</v>
      </c>
      <c r="X23" s="6">
        <v>0.3</v>
      </c>
      <c r="Y23" s="4">
        <f t="shared" si="34"/>
        <v>416.82067994333477</v>
      </c>
      <c r="Z23" s="3">
        <f t="shared" si="35"/>
        <v>940162.2003166329</v>
      </c>
      <c r="AA23" s="4">
        <v>1.5</v>
      </c>
      <c r="AB23" s="6">
        <v>0.3</v>
      </c>
      <c r="AC23" s="4">
        <f t="shared" si="36"/>
        <v>423.07299014248474</v>
      </c>
      <c r="AD23" s="3">
        <f t="shared" si="37"/>
        <v>954264.6333213822</v>
      </c>
      <c r="AE23" s="4">
        <v>1.5</v>
      </c>
      <c r="AF23" s="6">
        <v>0.3</v>
      </c>
      <c r="AG23" s="4">
        <f t="shared" si="38"/>
        <v>429.41908499462204</v>
      </c>
      <c r="AH23" s="3">
        <f t="shared" si="39"/>
        <v>968578.6028212028</v>
      </c>
      <c r="AI23" s="4">
        <v>1.5</v>
      </c>
      <c r="AJ23" s="6">
        <v>0.3</v>
      </c>
      <c r="AK23" s="4">
        <v>372.76</v>
      </c>
      <c r="AL23" s="3">
        <f t="shared" si="40"/>
        <v>983107.2818635207</v>
      </c>
      <c r="AM23" s="4">
        <v>1.5</v>
      </c>
      <c r="AN23" s="6">
        <v>0.3</v>
      </c>
      <c r="AO23" s="4">
        <v>377.42</v>
      </c>
      <c r="AP23" s="3">
        <f t="shared" si="41"/>
        <v>997853.8910914734</v>
      </c>
      <c r="AQ23" s="4">
        <v>1.5</v>
      </c>
      <c r="AR23" s="6">
        <v>0.3</v>
      </c>
      <c r="AS23" s="4">
        <v>382.14</v>
      </c>
      <c r="AT23" s="3">
        <f t="shared" si="42"/>
        <v>1012821.6994578454</v>
      </c>
      <c r="AU23" s="4">
        <v>1.5</v>
      </c>
      <c r="AV23" s="6">
        <v>0.3</v>
      </c>
      <c r="AW23" s="4">
        <v>386.92</v>
      </c>
    </row>
    <row r="24" spans="1:51" ht="12.75">
      <c r="A24" s="47" t="s">
        <v>13</v>
      </c>
      <c r="B24" s="47"/>
      <c r="C24" s="47"/>
      <c r="D24" s="47"/>
      <c r="E24" s="41">
        <f>SUM(E18:E23)</f>
        <v>2020.5723000000003</v>
      </c>
      <c r="F24" s="47"/>
      <c r="G24" s="47"/>
      <c r="H24" s="47"/>
      <c r="I24" s="41">
        <f>SUM(I18:I23)</f>
        <v>2050.8808844999994</v>
      </c>
      <c r="J24" s="47"/>
      <c r="K24" s="47"/>
      <c r="L24" s="47"/>
      <c r="M24" s="41">
        <f>SUM(M18:M23)</f>
        <v>2081.6440977674997</v>
      </c>
      <c r="N24" s="47"/>
      <c r="O24" s="47"/>
      <c r="P24" s="47"/>
      <c r="Q24" s="41">
        <f>SUM(Q18:Q23)</f>
        <v>2112.868759234012</v>
      </c>
      <c r="R24" s="47"/>
      <c r="S24" s="47"/>
      <c r="T24" s="47"/>
      <c r="U24" s="41">
        <f>SUM(U18:U23)</f>
        <v>2144.561790622522</v>
      </c>
      <c r="V24" s="47"/>
      <c r="W24" s="47"/>
      <c r="X24" s="47"/>
      <c r="Y24" s="41">
        <f>SUM(Y18:Y23)</f>
        <v>2176.730217481859</v>
      </c>
      <c r="Z24" s="48"/>
      <c r="AA24" s="48"/>
      <c r="AB24" s="48"/>
      <c r="AC24" s="41">
        <f>SUM(AC18:AC23)</f>
        <v>2209.381170744087</v>
      </c>
      <c r="AD24" s="48"/>
      <c r="AE24" s="48"/>
      <c r="AF24" s="48"/>
      <c r="AG24" s="41">
        <f>SUM(AG18:AG23)</f>
        <v>2242.5218883052485</v>
      </c>
      <c r="AH24" s="48"/>
      <c r="AI24" s="48"/>
      <c r="AJ24" s="48"/>
      <c r="AK24" s="41">
        <f>SUM(AK18:AK23)</f>
        <v>2485.09</v>
      </c>
      <c r="AL24" s="48"/>
      <c r="AM24" s="48"/>
      <c r="AN24" s="48"/>
      <c r="AO24" s="41">
        <f>SUM(AO18:AO23)</f>
        <v>2516.1600000000003</v>
      </c>
      <c r="AP24" s="48"/>
      <c r="AQ24" s="48"/>
      <c r="AR24" s="48"/>
      <c r="AS24" s="41">
        <f>SUM(AS18:AS23)</f>
        <v>2547.6</v>
      </c>
      <c r="AT24" s="48"/>
      <c r="AU24" s="48"/>
      <c r="AV24" s="48"/>
      <c r="AW24" s="41">
        <f>SUM(AW18:AW23)</f>
        <v>2579.46</v>
      </c>
      <c r="AX24" s="48"/>
      <c r="AY24" s="47"/>
    </row>
    <row r="25" spans="1:51" ht="12.75">
      <c r="A25" s="44" t="s">
        <v>4</v>
      </c>
      <c r="B25" s="43"/>
      <c r="C25" s="43"/>
      <c r="D25" s="43"/>
      <c r="E25" s="45"/>
      <c r="F25" s="43"/>
      <c r="G25" s="43"/>
      <c r="H25" s="43"/>
      <c r="I25" s="44"/>
      <c r="J25" s="45"/>
      <c r="K25" s="45"/>
      <c r="L25" s="45"/>
      <c r="M25" s="45"/>
      <c r="N25" s="45"/>
      <c r="O25" s="45"/>
      <c r="P25" s="45"/>
      <c r="Q25" s="45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53">
        <f>SUM(E24,I24,M24,Q24,U24,Y24,AC24,AG24,AK24,AO24,AS24,AW24)</f>
        <v>27167.471108655227</v>
      </c>
      <c r="AY25" s="46">
        <f>AX25*3</f>
        <v>81502.41332596568</v>
      </c>
    </row>
    <row r="26" ht="12.75">
      <c r="AX26" t="s">
        <v>41</v>
      </c>
    </row>
    <row r="27" spans="1:50" ht="12.75">
      <c r="A27" s="37" t="s">
        <v>33</v>
      </c>
      <c r="B27" s="10" t="s">
        <v>14</v>
      </c>
      <c r="F27" s="10" t="s">
        <v>15</v>
      </c>
      <c r="J27" s="10" t="s">
        <v>16</v>
      </c>
      <c r="N27" s="10" t="s">
        <v>17</v>
      </c>
      <c r="R27" s="10" t="s">
        <v>19</v>
      </c>
      <c r="V27" s="10" t="s">
        <v>20</v>
      </c>
      <c r="Z27" s="10" t="s">
        <v>21</v>
      </c>
      <c r="AD27" s="10" t="s">
        <v>22</v>
      </c>
      <c r="AH27" s="10" t="s">
        <v>23</v>
      </c>
      <c r="AL27" s="10" t="s">
        <v>24</v>
      </c>
      <c r="AP27" s="10" t="s">
        <v>25</v>
      </c>
      <c r="AT27" s="10" t="s">
        <v>26</v>
      </c>
      <c r="AX27" t="s">
        <v>42</v>
      </c>
    </row>
    <row r="28" spans="1:51" ht="12.75">
      <c r="A28" s="11"/>
      <c r="B28" s="10"/>
      <c r="C28" s="13"/>
      <c r="D28" s="13"/>
      <c r="E28" s="10" t="s">
        <v>8</v>
      </c>
      <c r="F28" s="13"/>
      <c r="G28" s="13"/>
      <c r="H28" s="13"/>
      <c r="I28" s="10" t="s">
        <v>8</v>
      </c>
      <c r="J28" s="13"/>
      <c r="K28" s="13"/>
      <c r="L28" s="13"/>
      <c r="M28" s="10" t="s">
        <v>8</v>
      </c>
      <c r="N28" s="13"/>
      <c r="O28" s="13"/>
      <c r="P28" s="13"/>
      <c r="Q28" s="10" t="s">
        <v>8</v>
      </c>
      <c r="R28" s="13"/>
      <c r="S28" s="13"/>
      <c r="T28" s="13"/>
      <c r="U28" s="10" t="s">
        <v>8</v>
      </c>
      <c r="V28" s="13"/>
      <c r="W28" s="13"/>
      <c r="X28" s="13"/>
      <c r="Y28" s="10" t="s">
        <v>8</v>
      </c>
      <c r="Z28" s="13"/>
      <c r="AA28" s="13"/>
      <c r="AB28" s="13"/>
      <c r="AC28" s="10" t="s">
        <v>8</v>
      </c>
      <c r="AD28" s="13"/>
      <c r="AE28" s="13"/>
      <c r="AF28" s="13"/>
      <c r="AG28" s="10" t="s">
        <v>8</v>
      </c>
      <c r="AH28" s="13"/>
      <c r="AI28" s="13"/>
      <c r="AJ28" s="13"/>
      <c r="AK28" s="10" t="s">
        <v>8</v>
      </c>
      <c r="AL28" s="13"/>
      <c r="AM28" s="13"/>
      <c r="AN28" s="13"/>
      <c r="AO28" s="10" t="s">
        <v>8</v>
      </c>
      <c r="AP28" s="13"/>
      <c r="AQ28" s="13"/>
      <c r="AR28" s="13"/>
      <c r="AS28" s="10" t="s">
        <v>8</v>
      </c>
      <c r="AT28" s="13"/>
      <c r="AU28" s="13"/>
      <c r="AV28" s="13"/>
      <c r="AW28" s="10" t="s">
        <v>8</v>
      </c>
      <c r="AX28" s="13"/>
      <c r="AY28" s="30" t="s">
        <v>33</v>
      </c>
    </row>
    <row r="29" spans="1:51" ht="12.75">
      <c r="A29" s="38" t="s">
        <v>18</v>
      </c>
      <c r="B29" s="10" t="s">
        <v>10</v>
      </c>
      <c r="C29" s="10" t="s">
        <v>6</v>
      </c>
      <c r="D29" s="10" t="s">
        <v>9</v>
      </c>
      <c r="E29" s="10" t="s">
        <v>7</v>
      </c>
      <c r="F29" s="10" t="s">
        <v>10</v>
      </c>
      <c r="G29" s="10" t="s">
        <v>6</v>
      </c>
      <c r="H29" s="10" t="s">
        <v>9</v>
      </c>
      <c r="I29" s="10" t="s">
        <v>7</v>
      </c>
      <c r="J29" s="10" t="s">
        <v>10</v>
      </c>
      <c r="K29" s="10" t="s">
        <v>6</v>
      </c>
      <c r="L29" s="10" t="s">
        <v>9</v>
      </c>
      <c r="M29" s="10" t="s">
        <v>7</v>
      </c>
      <c r="N29" s="10" t="s">
        <v>10</v>
      </c>
      <c r="O29" s="10" t="s">
        <v>6</v>
      </c>
      <c r="P29" s="10" t="s">
        <v>9</v>
      </c>
      <c r="Q29" s="10" t="s">
        <v>7</v>
      </c>
      <c r="R29" s="10" t="s">
        <v>10</v>
      </c>
      <c r="S29" s="10" t="s">
        <v>6</v>
      </c>
      <c r="T29" s="10" t="s">
        <v>9</v>
      </c>
      <c r="U29" s="10" t="s">
        <v>7</v>
      </c>
      <c r="V29" s="10" t="s">
        <v>10</v>
      </c>
      <c r="W29" s="10" t="s">
        <v>6</v>
      </c>
      <c r="X29" s="10" t="s">
        <v>9</v>
      </c>
      <c r="Y29" s="10" t="s">
        <v>7</v>
      </c>
      <c r="Z29" s="10" t="s">
        <v>10</v>
      </c>
      <c r="AA29" s="10" t="s">
        <v>6</v>
      </c>
      <c r="AB29" s="10" t="s">
        <v>9</v>
      </c>
      <c r="AC29" s="10" t="s">
        <v>7</v>
      </c>
      <c r="AD29" s="10" t="s">
        <v>10</v>
      </c>
      <c r="AE29" s="10" t="s">
        <v>6</v>
      </c>
      <c r="AF29" s="10" t="s">
        <v>9</v>
      </c>
      <c r="AG29" s="10" t="s">
        <v>7</v>
      </c>
      <c r="AH29" s="10" t="s">
        <v>10</v>
      </c>
      <c r="AI29" s="10" t="s">
        <v>6</v>
      </c>
      <c r="AJ29" s="10" t="s">
        <v>9</v>
      </c>
      <c r="AK29" s="10" t="s">
        <v>7</v>
      </c>
      <c r="AL29" s="10" t="s">
        <v>10</v>
      </c>
      <c r="AM29" s="10" t="s">
        <v>6</v>
      </c>
      <c r="AN29" s="10" t="s">
        <v>9</v>
      </c>
      <c r="AO29" s="10" t="s">
        <v>7</v>
      </c>
      <c r="AP29" s="10" t="s">
        <v>10</v>
      </c>
      <c r="AQ29" s="10" t="s">
        <v>6</v>
      </c>
      <c r="AR29" s="10" t="s">
        <v>9</v>
      </c>
      <c r="AS29" s="10" t="s">
        <v>7</v>
      </c>
      <c r="AT29" s="10" t="s">
        <v>10</v>
      </c>
      <c r="AU29" s="10" t="s">
        <v>6</v>
      </c>
      <c r="AV29" s="10" t="s">
        <v>9</v>
      </c>
      <c r="AW29" s="10" t="s">
        <v>7</v>
      </c>
      <c r="AX29" s="10"/>
      <c r="AY29" s="30" t="s">
        <v>27</v>
      </c>
    </row>
    <row r="30" spans="1:50" ht="12.75">
      <c r="A30" t="s">
        <v>34</v>
      </c>
      <c r="B30" s="3">
        <v>1146424</v>
      </c>
      <c r="C30" s="4">
        <v>2</v>
      </c>
      <c r="D30" s="6">
        <v>0.5</v>
      </c>
      <c r="E30" s="4">
        <f>(B30*C30)/1000*D30</f>
        <v>1146.424</v>
      </c>
      <c r="F30" s="3">
        <f>(B30*1.015)</f>
        <v>1163620.3599999999</v>
      </c>
      <c r="G30" s="4">
        <v>2</v>
      </c>
      <c r="H30" s="6">
        <v>0.5</v>
      </c>
      <c r="I30" s="4">
        <f>(F30*G30)/1000*H30</f>
        <v>1163.62036</v>
      </c>
      <c r="J30" s="3">
        <f>(F30*1.015)</f>
        <v>1181074.6653999998</v>
      </c>
      <c r="K30" s="4">
        <v>2</v>
      </c>
      <c r="L30" s="6">
        <v>0.5</v>
      </c>
      <c r="M30" s="4">
        <f>(J30*K30)/1000*L30</f>
        <v>1181.0746653999997</v>
      </c>
      <c r="N30" s="3">
        <f>(J30*1.015)</f>
        <v>1198790.7853809998</v>
      </c>
      <c r="O30" s="4">
        <v>2</v>
      </c>
      <c r="P30" s="6">
        <v>0.5</v>
      </c>
      <c r="Q30" s="4">
        <f>(N30*O30)/1000*P30</f>
        <v>1198.7907853809998</v>
      </c>
      <c r="R30" s="3">
        <f>(N30*1.015)</f>
        <v>1216772.6471617147</v>
      </c>
      <c r="S30" s="4">
        <v>2</v>
      </c>
      <c r="T30" s="6">
        <v>0.5</v>
      </c>
      <c r="U30" s="4">
        <f>(R30*S30)/1000*T30</f>
        <v>1216.7726471617148</v>
      </c>
      <c r="V30" s="3">
        <f>(R30*1.015)</f>
        <v>1235024.2368691403</v>
      </c>
      <c r="W30" s="4">
        <v>2</v>
      </c>
      <c r="X30" s="6">
        <v>0.5</v>
      </c>
      <c r="Y30" s="4">
        <f>(V30*W30)/1000*X30</f>
        <v>1235.0242368691404</v>
      </c>
      <c r="Z30" s="3">
        <f>(V30*1.015)</f>
        <v>1253549.6004221772</v>
      </c>
      <c r="AA30" s="4">
        <v>2</v>
      </c>
      <c r="AB30" s="6">
        <v>0.5</v>
      </c>
      <c r="AC30" s="4">
        <f>(Z30*AA30)/1000*AB30</f>
        <v>1253.5496004221773</v>
      </c>
      <c r="AD30" s="3">
        <f>(Z30*1.015)</f>
        <v>1272352.8444285097</v>
      </c>
      <c r="AE30" s="4">
        <v>2</v>
      </c>
      <c r="AF30" s="6">
        <v>0.5</v>
      </c>
      <c r="AG30" s="4">
        <f>(AD30*AE30)/1000*AF30</f>
        <v>1272.3528444285098</v>
      </c>
      <c r="AH30" s="3">
        <f>(AD30*1.015)</f>
        <v>1291438.1370949373</v>
      </c>
      <c r="AI30" s="4">
        <v>2</v>
      </c>
      <c r="AJ30" s="6">
        <v>0.5</v>
      </c>
      <c r="AK30" s="4">
        <f>(AH30*AI30)/1000*AJ30</f>
        <v>1291.4381370949372</v>
      </c>
      <c r="AL30" s="3">
        <f>(AH30*1.015)</f>
        <v>1310809.7091513611</v>
      </c>
      <c r="AM30" s="4">
        <v>2</v>
      </c>
      <c r="AN30" s="6">
        <v>0.5</v>
      </c>
      <c r="AO30" s="4">
        <f>(AL30*AM30)/1000*AN30</f>
        <v>1310.8097091513612</v>
      </c>
      <c r="AP30" s="3">
        <f>(AL30*1.015)</f>
        <v>1330471.8547886314</v>
      </c>
      <c r="AQ30" s="4">
        <v>2</v>
      </c>
      <c r="AR30" s="6">
        <v>0.5</v>
      </c>
      <c r="AS30" s="4">
        <f>(AP30*AQ30)/1000*AR30</f>
        <v>1330.4718547886314</v>
      </c>
      <c r="AT30" s="3">
        <f>(AP30*1.015)</f>
        <v>1350428.9326104608</v>
      </c>
      <c r="AU30" s="4">
        <v>2</v>
      </c>
      <c r="AV30" s="6">
        <v>0.5</v>
      </c>
      <c r="AW30" s="4">
        <f>(AT30*AU30)/1000*AV30</f>
        <v>1350.4289326104608</v>
      </c>
      <c r="AX30" s="57">
        <f>SUM(D30,H30,L30,P30,T30,X30,AB30,AF30,AJ30,AN30,AR30,AV30)/12</f>
        <v>0.5</v>
      </c>
    </row>
    <row r="31" spans="1:51" ht="12.75">
      <c r="A31" s="40" t="s">
        <v>13</v>
      </c>
      <c r="B31" s="40"/>
      <c r="C31" s="40"/>
      <c r="D31" s="40"/>
      <c r="E31" s="41">
        <f>SUM(E30)</f>
        <v>1146.424</v>
      </c>
      <c r="F31" s="40"/>
      <c r="G31" s="40"/>
      <c r="H31" s="40"/>
      <c r="I31" s="41">
        <f>SUM(I30)</f>
        <v>1163.62036</v>
      </c>
      <c r="J31" s="40"/>
      <c r="K31" s="40"/>
      <c r="L31" s="40"/>
      <c r="M31" s="41">
        <f>SUM(M30)</f>
        <v>1181.0746653999997</v>
      </c>
      <c r="N31" s="40"/>
      <c r="O31" s="40"/>
      <c r="P31" s="40"/>
      <c r="Q31" s="41">
        <f>SUM(Q30)</f>
        <v>1198.7907853809998</v>
      </c>
      <c r="R31" s="40"/>
      <c r="S31" s="40"/>
      <c r="T31" s="40"/>
      <c r="U31" s="41">
        <f>SUM(U30)</f>
        <v>1216.7726471617148</v>
      </c>
      <c r="V31" s="40"/>
      <c r="W31" s="40"/>
      <c r="X31" s="40"/>
      <c r="Y31" s="41">
        <f>SUM(Y30)</f>
        <v>1235.0242368691404</v>
      </c>
      <c r="Z31" s="42"/>
      <c r="AA31" s="42"/>
      <c r="AB31" s="42"/>
      <c r="AC31" s="41">
        <f>SUM(AC30)</f>
        <v>1253.5496004221773</v>
      </c>
      <c r="AD31" s="42"/>
      <c r="AE31" s="42"/>
      <c r="AF31" s="42"/>
      <c r="AG31" s="41">
        <f>SUM(AG30)</f>
        <v>1272.3528444285098</v>
      </c>
      <c r="AH31" s="42"/>
      <c r="AI31" s="42"/>
      <c r="AJ31" s="42"/>
      <c r="AK31" s="41">
        <f>SUM(AK30)</f>
        <v>1291.4381370949372</v>
      </c>
      <c r="AL31" s="42"/>
      <c r="AM31" s="42"/>
      <c r="AN31" s="42"/>
      <c r="AO31" s="41">
        <f>SUM(AO30)</f>
        <v>1310.8097091513612</v>
      </c>
      <c r="AP31" s="42"/>
      <c r="AQ31" s="42"/>
      <c r="AR31" s="42"/>
      <c r="AS31" s="41">
        <f>SUM(AS30)</f>
        <v>1330.4718547886314</v>
      </c>
      <c r="AT31" s="42"/>
      <c r="AU31" s="42"/>
      <c r="AV31" s="42"/>
      <c r="AW31" s="41">
        <f>SUM(AW30)</f>
        <v>1350.4289326104608</v>
      </c>
      <c r="AX31" s="58">
        <f>SUM(E30,I30,M30,Q30,U30,Y30,AC30,AG30,AK30,AO30,AS30,AW30)</f>
        <v>14950.757773307932</v>
      </c>
      <c r="AY31" s="53">
        <f>SUM(AX31)</f>
        <v>14950.757773307932</v>
      </c>
    </row>
    <row r="32" spans="1:51" ht="12.75">
      <c r="A32" s="44" t="s">
        <v>4</v>
      </c>
      <c r="B32" s="43"/>
      <c r="C32" s="43"/>
      <c r="D32" s="43"/>
      <c r="E32" s="45"/>
      <c r="F32" s="43"/>
      <c r="G32" s="43"/>
      <c r="H32" s="43"/>
      <c r="I32" s="44"/>
      <c r="J32" s="45"/>
      <c r="K32" s="45"/>
      <c r="L32" s="45"/>
      <c r="M32" s="45"/>
      <c r="N32" s="45"/>
      <c r="O32" s="45"/>
      <c r="P32" s="45"/>
      <c r="Q32" s="45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31" t="s">
        <v>3</v>
      </c>
    </row>
    <row r="33" spans="1:51" ht="18">
      <c r="A33" s="49" t="s">
        <v>43</v>
      </c>
      <c r="B33" s="49"/>
      <c r="C33" s="50"/>
      <c r="D33" s="50"/>
      <c r="E33" s="51"/>
      <c r="F33" s="50"/>
      <c r="G33" s="50"/>
      <c r="H33" s="50"/>
      <c r="I33" s="50"/>
      <c r="J33" s="51"/>
      <c r="K33" s="51"/>
      <c r="L33" s="51"/>
      <c r="M33" s="51"/>
      <c r="N33" s="51"/>
      <c r="O33" s="51"/>
      <c r="P33" s="51"/>
      <c r="Q33" s="51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>
        <f>SUM(AY13,AY25,AY31)</f>
        <v>131876.5035209019</v>
      </c>
    </row>
    <row r="35" ht="12.75">
      <c r="A35" t="s">
        <v>35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"/>
  <sheetViews>
    <sheetView zoomScale="125" zoomScaleNormal="125" workbookViewId="0" topLeftCell="A15">
      <selection activeCell="BC15" sqref="BC15"/>
    </sheetView>
  </sheetViews>
  <sheetFormatPr defaultColWidth="8.75390625" defaultRowHeight="12.75"/>
  <cols>
    <col min="1" max="1" width="21.375" style="0" customWidth="1"/>
    <col min="2" max="2" width="18.25390625" style="0" customWidth="1"/>
    <col min="3" max="3" width="6.75390625" style="0" customWidth="1"/>
    <col min="4" max="4" width="8.25390625" style="0" customWidth="1"/>
    <col min="5" max="5" width="14.375" style="0" customWidth="1"/>
    <col min="6" max="6" width="13.375" style="0" customWidth="1"/>
    <col min="7" max="7" width="6.00390625" style="0" customWidth="1"/>
    <col min="8" max="8" width="7.75390625" style="0" customWidth="1"/>
    <col min="9" max="9" width="10.25390625" style="0" customWidth="1"/>
    <col min="10" max="10" width="13.375" style="0" customWidth="1"/>
    <col min="11" max="11" width="5.875" style="0" customWidth="1"/>
    <col min="12" max="12" width="7.375" style="0" customWidth="1"/>
    <col min="13" max="13" width="10.25390625" style="0" customWidth="1"/>
    <col min="14" max="14" width="14.375" style="0" customWidth="1"/>
    <col min="15" max="15" width="6.125" style="0" customWidth="1"/>
    <col min="16" max="16" width="7.875" style="0" customWidth="1"/>
    <col min="17" max="17" width="10.75390625" style="0" customWidth="1"/>
    <col min="18" max="18" width="14.25390625" style="0" customWidth="1"/>
    <col min="19" max="19" width="6.375" style="0" customWidth="1"/>
    <col min="20" max="20" width="8.25390625" style="0" customWidth="1"/>
    <col min="21" max="21" width="10.125" style="0" customWidth="1"/>
    <col min="22" max="22" width="13.25390625" style="0" customWidth="1"/>
    <col min="23" max="23" width="6.125" style="0" customWidth="1"/>
    <col min="24" max="24" width="8.00390625" style="0" customWidth="1"/>
    <col min="25" max="25" width="11.25390625" style="0" customWidth="1"/>
    <col min="26" max="26" width="13.625" style="0" customWidth="1"/>
    <col min="27" max="27" width="6.375" style="0" customWidth="1"/>
    <col min="28" max="28" width="7.75390625" style="0" customWidth="1"/>
    <col min="29" max="29" width="11.25390625" style="0" customWidth="1"/>
    <col min="30" max="30" width="13.875" style="0" customWidth="1"/>
    <col min="31" max="31" width="7.00390625" style="0" customWidth="1"/>
    <col min="32" max="32" width="8.75390625" style="0" customWidth="1"/>
    <col min="33" max="33" width="11.00390625" style="0" customWidth="1"/>
    <col min="34" max="34" width="13.375" style="0" customWidth="1"/>
    <col min="35" max="35" width="6.375" style="0" customWidth="1"/>
    <col min="36" max="36" width="8.00390625" style="0" customWidth="1"/>
    <col min="37" max="37" width="10.75390625" style="0" customWidth="1"/>
    <col min="38" max="38" width="14.375" style="0" customWidth="1"/>
    <col min="39" max="39" width="6.00390625" style="0" customWidth="1"/>
    <col min="40" max="40" width="7.375" style="0" customWidth="1"/>
    <col min="41" max="41" width="11.875" style="0" customWidth="1"/>
    <col min="42" max="42" width="13.375" style="0" customWidth="1"/>
    <col min="43" max="43" width="6.375" style="0" customWidth="1"/>
    <col min="44" max="44" width="7.875" style="0" customWidth="1"/>
    <col min="45" max="45" width="10.75390625" style="0" customWidth="1"/>
    <col min="46" max="46" width="13.375" style="0" customWidth="1"/>
    <col min="47" max="47" width="6.375" style="0" customWidth="1"/>
    <col min="48" max="48" width="8.00390625" style="0" customWidth="1"/>
    <col min="49" max="49" width="10.375" style="0" customWidth="1"/>
    <col min="50" max="50" width="14.625" style="0" customWidth="1"/>
    <col min="51" max="51" width="13.875" style="0" customWidth="1"/>
    <col min="52" max="52" width="13.625" style="0" customWidth="1"/>
    <col min="53" max="54" width="13.75390625" style="0" customWidth="1"/>
  </cols>
  <sheetData>
    <row r="1" spans="1:2" ht="15.75">
      <c r="A1" s="5" t="s">
        <v>44</v>
      </c>
      <c r="B1" s="5"/>
    </row>
    <row r="2" ht="15.75">
      <c r="A2" s="5"/>
    </row>
    <row r="3" spans="1:46" ht="12.75">
      <c r="A3" s="37" t="s">
        <v>31</v>
      </c>
      <c r="B3" s="10" t="s">
        <v>14</v>
      </c>
      <c r="F3" s="10" t="s">
        <v>15</v>
      </c>
      <c r="J3" s="10" t="s">
        <v>16</v>
      </c>
      <c r="N3" s="10" t="s">
        <v>17</v>
      </c>
      <c r="R3" s="10" t="s">
        <v>19</v>
      </c>
      <c r="V3" s="10" t="s">
        <v>20</v>
      </c>
      <c r="Z3" s="10" t="s">
        <v>21</v>
      </c>
      <c r="AD3" s="10" t="s">
        <v>22</v>
      </c>
      <c r="AH3" s="10" t="s">
        <v>23</v>
      </c>
      <c r="AL3" s="10" t="s">
        <v>24</v>
      </c>
      <c r="AP3" s="10" t="s">
        <v>25</v>
      </c>
      <c r="AT3" s="10" t="s">
        <v>26</v>
      </c>
    </row>
    <row r="4" spans="1:54" ht="12.75">
      <c r="A4" s="11"/>
      <c r="B4" s="10"/>
      <c r="C4" s="13"/>
      <c r="D4" s="13"/>
      <c r="E4" s="10" t="s">
        <v>8</v>
      </c>
      <c r="F4" s="13"/>
      <c r="G4" s="13"/>
      <c r="H4" s="13"/>
      <c r="I4" s="10" t="s">
        <v>8</v>
      </c>
      <c r="J4" s="13"/>
      <c r="K4" s="13"/>
      <c r="L4" s="13"/>
      <c r="M4" s="10" t="s">
        <v>8</v>
      </c>
      <c r="N4" s="13"/>
      <c r="O4" s="13"/>
      <c r="P4" s="13"/>
      <c r="Q4" s="10" t="s">
        <v>8</v>
      </c>
      <c r="R4" s="13"/>
      <c r="S4" s="13"/>
      <c r="T4" s="13"/>
      <c r="U4" s="10" t="s">
        <v>8</v>
      </c>
      <c r="V4" s="13"/>
      <c r="W4" s="13"/>
      <c r="X4" s="13"/>
      <c r="Y4" s="10" t="s">
        <v>8</v>
      </c>
      <c r="Z4" s="13"/>
      <c r="AA4" s="13"/>
      <c r="AB4" s="13"/>
      <c r="AC4" s="10" t="s">
        <v>8</v>
      </c>
      <c r="AD4" s="13"/>
      <c r="AE4" s="13"/>
      <c r="AF4" s="13"/>
      <c r="AG4" s="10" t="s">
        <v>8</v>
      </c>
      <c r="AH4" s="13"/>
      <c r="AI4" s="13"/>
      <c r="AJ4" s="13"/>
      <c r="AK4" s="10" t="s">
        <v>8</v>
      </c>
      <c r="AL4" s="13"/>
      <c r="AM4" s="13"/>
      <c r="AN4" s="13"/>
      <c r="AO4" s="10" t="s">
        <v>8</v>
      </c>
      <c r="AP4" s="13"/>
      <c r="AQ4" s="13"/>
      <c r="AR4" s="13"/>
      <c r="AS4" s="10" t="s">
        <v>8</v>
      </c>
      <c r="AT4" s="13"/>
      <c r="AU4" s="13"/>
      <c r="AV4" s="13"/>
      <c r="AW4" s="10" t="s">
        <v>8</v>
      </c>
      <c r="AX4" s="13" t="s">
        <v>41</v>
      </c>
      <c r="AY4" s="30" t="s">
        <v>2</v>
      </c>
      <c r="AZ4" s="10" t="s">
        <v>45</v>
      </c>
      <c r="BA4" s="10" t="s">
        <v>46</v>
      </c>
      <c r="BB4" s="10" t="s">
        <v>47</v>
      </c>
    </row>
    <row r="5" spans="1:51" ht="12.75">
      <c r="A5" s="38" t="s">
        <v>18</v>
      </c>
      <c r="B5" s="10" t="s">
        <v>10</v>
      </c>
      <c r="C5" s="10" t="s">
        <v>6</v>
      </c>
      <c r="D5" s="10" t="s">
        <v>9</v>
      </c>
      <c r="E5" s="10" t="s">
        <v>7</v>
      </c>
      <c r="F5" s="10" t="s">
        <v>10</v>
      </c>
      <c r="G5" s="10" t="s">
        <v>6</v>
      </c>
      <c r="H5" s="10" t="s">
        <v>9</v>
      </c>
      <c r="I5" s="10" t="s">
        <v>7</v>
      </c>
      <c r="J5" s="10" t="s">
        <v>10</v>
      </c>
      <c r="K5" s="10" t="s">
        <v>6</v>
      </c>
      <c r="L5" s="10" t="s">
        <v>9</v>
      </c>
      <c r="M5" s="10" t="s">
        <v>7</v>
      </c>
      <c r="N5" s="10" t="s">
        <v>10</v>
      </c>
      <c r="O5" s="10" t="s">
        <v>6</v>
      </c>
      <c r="P5" s="10" t="s">
        <v>9</v>
      </c>
      <c r="Q5" s="10" t="s">
        <v>7</v>
      </c>
      <c r="R5" s="10" t="s">
        <v>10</v>
      </c>
      <c r="S5" s="10" t="s">
        <v>6</v>
      </c>
      <c r="T5" s="10" t="s">
        <v>9</v>
      </c>
      <c r="U5" s="10" t="s">
        <v>7</v>
      </c>
      <c r="V5" s="10" t="s">
        <v>10</v>
      </c>
      <c r="W5" s="10" t="s">
        <v>6</v>
      </c>
      <c r="X5" s="10" t="s">
        <v>9</v>
      </c>
      <c r="Y5" s="10" t="s">
        <v>7</v>
      </c>
      <c r="Z5" s="10" t="s">
        <v>10</v>
      </c>
      <c r="AA5" s="10" t="s">
        <v>6</v>
      </c>
      <c r="AB5" s="10" t="s">
        <v>9</v>
      </c>
      <c r="AC5" s="10" t="s">
        <v>7</v>
      </c>
      <c r="AD5" s="10" t="s">
        <v>10</v>
      </c>
      <c r="AE5" s="10" t="s">
        <v>6</v>
      </c>
      <c r="AF5" s="10" t="s">
        <v>9</v>
      </c>
      <c r="AG5" s="10" t="s">
        <v>7</v>
      </c>
      <c r="AH5" s="10" t="s">
        <v>10</v>
      </c>
      <c r="AI5" s="10" t="s">
        <v>6</v>
      </c>
      <c r="AJ5" s="10" t="s">
        <v>9</v>
      </c>
      <c r="AK5" s="10" t="s">
        <v>7</v>
      </c>
      <c r="AL5" s="10" t="s">
        <v>10</v>
      </c>
      <c r="AM5" s="10" t="s">
        <v>6</v>
      </c>
      <c r="AN5" s="10" t="s">
        <v>9</v>
      </c>
      <c r="AO5" s="10" t="s">
        <v>7</v>
      </c>
      <c r="AP5" s="10" t="s">
        <v>10</v>
      </c>
      <c r="AQ5" s="10" t="s">
        <v>6</v>
      </c>
      <c r="AR5" s="10" t="s">
        <v>9</v>
      </c>
      <c r="AS5" s="10" t="s">
        <v>7</v>
      </c>
      <c r="AT5" s="10" t="s">
        <v>10</v>
      </c>
      <c r="AU5" s="10" t="s">
        <v>6</v>
      </c>
      <c r="AV5" s="10" t="s">
        <v>9</v>
      </c>
      <c r="AW5" s="10" t="s">
        <v>7</v>
      </c>
      <c r="AX5" s="56" t="s">
        <v>42</v>
      </c>
      <c r="AY5" s="30" t="s">
        <v>27</v>
      </c>
    </row>
    <row r="6" spans="1:50" ht="12.75">
      <c r="A6" s="7" t="s">
        <v>38</v>
      </c>
      <c r="B6" s="3">
        <v>1350429</v>
      </c>
      <c r="C6" s="4">
        <v>1</v>
      </c>
      <c r="D6" s="6">
        <v>0.25</v>
      </c>
      <c r="E6" s="4">
        <f aca="true" t="shared" si="0" ref="E6:E11">(B6*C6)/1000*D6</f>
        <v>337.60725</v>
      </c>
      <c r="F6" s="3">
        <f aca="true" t="shared" si="1" ref="F6:F11">(B6*1.0175)</f>
        <v>1374061.5075</v>
      </c>
      <c r="G6" s="4">
        <v>1</v>
      </c>
      <c r="H6" s="6">
        <v>0.25</v>
      </c>
      <c r="I6" s="4">
        <f aca="true" t="shared" si="2" ref="I6:I11">(F6*G6)/1000*H6</f>
        <v>343.515376875</v>
      </c>
      <c r="J6" s="3">
        <f aca="true" t="shared" si="3" ref="J6:J11">(F6*1.0175)</f>
        <v>1398107.5838812501</v>
      </c>
      <c r="K6" s="4">
        <v>1</v>
      </c>
      <c r="L6" s="6">
        <v>0.25</v>
      </c>
      <c r="M6" s="4">
        <f aca="true" t="shared" si="4" ref="M6:M11">(J6*K6)/1000*L6</f>
        <v>349.5268959703125</v>
      </c>
      <c r="N6" s="3">
        <f aca="true" t="shared" si="5" ref="N6:N11">(J6*1.0175)</f>
        <v>1422574.466599172</v>
      </c>
      <c r="O6" s="4">
        <v>1</v>
      </c>
      <c r="P6" s="6">
        <v>0.25</v>
      </c>
      <c r="Q6" s="4">
        <v>517.7</v>
      </c>
      <c r="R6" s="3">
        <f aca="true" t="shared" si="6" ref="R6:R11">(N6*1.0175)</f>
        <v>1447469.5197646576</v>
      </c>
      <c r="S6" s="4">
        <v>1</v>
      </c>
      <c r="T6" s="6">
        <v>0.25</v>
      </c>
      <c r="U6" s="4">
        <f aca="true" t="shared" si="7" ref="U6:U11">(R6*S6)/1000*T6</f>
        <v>361.8673799411644</v>
      </c>
      <c r="V6" s="3">
        <f aca="true" t="shared" si="8" ref="V6:V11">(R6*1.0175)</f>
        <v>1472800.2363605392</v>
      </c>
      <c r="W6" s="4">
        <v>1</v>
      </c>
      <c r="X6" s="6">
        <v>0.25</v>
      </c>
      <c r="Y6" s="4">
        <f aca="true" t="shared" si="9" ref="Y6:Y11">(V6*W6)/1000*X6</f>
        <v>368.2000590901348</v>
      </c>
      <c r="Z6" s="3">
        <f aca="true" t="shared" si="10" ref="Z6:Z11">(V6*1.0175)</f>
        <v>1498574.2404968487</v>
      </c>
      <c r="AA6" s="4">
        <v>1</v>
      </c>
      <c r="AB6" s="6">
        <v>0.25</v>
      </c>
      <c r="AC6" s="4">
        <f aca="true" t="shared" si="11" ref="AC6:AC11">(Z6*AA6)/1000*AB6</f>
        <v>374.6435601242122</v>
      </c>
      <c r="AD6" s="3">
        <f aca="true" t="shared" si="12" ref="AD6:AD11">(Z6*1.0175)</f>
        <v>1524799.2897055438</v>
      </c>
      <c r="AE6" s="4">
        <v>1</v>
      </c>
      <c r="AF6" s="6">
        <v>0.25</v>
      </c>
      <c r="AG6" s="4">
        <f aca="true" t="shared" si="13" ref="AG6:AG11">(AD6*AE6)/1000*AF6</f>
        <v>381.19982242638594</v>
      </c>
      <c r="AH6" s="3">
        <f aca="true" t="shared" si="14" ref="AH6:AH11">(AD6*1.0175)</f>
        <v>1551483.277275391</v>
      </c>
      <c r="AI6" s="4">
        <v>1</v>
      </c>
      <c r="AJ6" s="6">
        <v>0.25</v>
      </c>
      <c r="AK6" s="4">
        <f aca="true" t="shared" si="15" ref="AK6:AK11">(AH6*AI6)/1000*AJ6</f>
        <v>387.87081931884774</v>
      </c>
      <c r="AL6" s="3">
        <f aca="true" t="shared" si="16" ref="AL6:AL11">(AH6*1.0175)</f>
        <v>1578634.2346277104</v>
      </c>
      <c r="AM6" s="4">
        <v>1</v>
      </c>
      <c r="AN6" s="6">
        <v>0.25</v>
      </c>
      <c r="AO6" s="4">
        <f aca="true" t="shared" si="17" ref="AO6:AO11">(AL6*AM6)/1000*AN6</f>
        <v>394.6585586569276</v>
      </c>
      <c r="AP6" s="3">
        <f aca="true" t="shared" si="18" ref="AP6:AP11">(AL6*1.0175)</f>
        <v>1606260.3337336956</v>
      </c>
      <c r="AQ6" s="4">
        <v>1</v>
      </c>
      <c r="AR6" s="6">
        <v>0.25</v>
      </c>
      <c r="AS6" s="4">
        <f aca="true" t="shared" si="19" ref="AS6:AS11">(AP6*AQ6)/1000*AR6</f>
        <v>401.56508343342387</v>
      </c>
      <c r="AT6" s="3">
        <f aca="true" t="shared" si="20" ref="AT6:AT11">(AP6*1.0175)</f>
        <v>1634369.8895740353</v>
      </c>
      <c r="AU6" s="4">
        <v>1</v>
      </c>
      <c r="AV6" s="6">
        <v>0.25</v>
      </c>
      <c r="AW6" s="4">
        <f aca="true" t="shared" si="21" ref="AW6:AW11">(AT6*AU6)/1000*AV6</f>
        <v>408.59247239350884</v>
      </c>
      <c r="AX6" s="57">
        <f aca="true" t="shared" si="22" ref="AX6:AX11">SUM(D6,H6,L6,P6,T6,X6,AB6,AF6,AJ6,AN6,AR6,AV6)/12</f>
        <v>0.25</v>
      </c>
    </row>
    <row r="7" spans="1:50" ht="12.75">
      <c r="A7" s="7" t="s">
        <v>11</v>
      </c>
      <c r="B7" s="3">
        <v>1350429</v>
      </c>
      <c r="C7" s="4">
        <v>1.5</v>
      </c>
      <c r="D7" s="6">
        <v>0.35</v>
      </c>
      <c r="E7" s="4">
        <f t="shared" si="0"/>
        <v>708.9752249999999</v>
      </c>
      <c r="F7" s="3">
        <f t="shared" si="1"/>
        <v>1374061.5075</v>
      </c>
      <c r="G7" s="4">
        <v>1.5</v>
      </c>
      <c r="H7" s="6">
        <v>0.35</v>
      </c>
      <c r="I7" s="4">
        <f t="shared" si="2"/>
        <v>721.3822914374999</v>
      </c>
      <c r="J7" s="3">
        <f t="shared" si="3"/>
        <v>1398107.5838812501</v>
      </c>
      <c r="K7" s="4">
        <v>1.5</v>
      </c>
      <c r="L7" s="6">
        <v>0.35</v>
      </c>
      <c r="M7" s="4">
        <f t="shared" si="4"/>
        <v>734.0064815376563</v>
      </c>
      <c r="N7" s="3">
        <f t="shared" si="5"/>
        <v>1422574.466599172</v>
      </c>
      <c r="O7" s="4">
        <v>1.5</v>
      </c>
      <c r="P7" s="6">
        <v>0.35</v>
      </c>
      <c r="Q7" s="4">
        <v>776.56</v>
      </c>
      <c r="R7" s="3">
        <f t="shared" si="6"/>
        <v>1447469.5197646576</v>
      </c>
      <c r="S7" s="4">
        <v>1.5</v>
      </c>
      <c r="T7" s="6">
        <v>0.35</v>
      </c>
      <c r="U7" s="4">
        <f t="shared" si="7"/>
        <v>759.9214978764452</v>
      </c>
      <c r="V7" s="3">
        <f t="shared" si="8"/>
        <v>1472800.2363605392</v>
      </c>
      <c r="W7" s="4">
        <v>1.5</v>
      </c>
      <c r="X7" s="6">
        <v>0.35</v>
      </c>
      <c r="Y7" s="4">
        <f t="shared" si="9"/>
        <v>773.2201240892832</v>
      </c>
      <c r="Z7" s="3">
        <f t="shared" si="10"/>
        <v>1498574.2404968487</v>
      </c>
      <c r="AA7" s="4">
        <v>1.5</v>
      </c>
      <c r="AB7" s="6">
        <v>0.35</v>
      </c>
      <c r="AC7" s="4">
        <f t="shared" si="11"/>
        <v>786.7514762608455</v>
      </c>
      <c r="AD7" s="3">
        <f t="shared" si="12"/>
        <v>1524799.2897055438</v>
      </c>
      <c r="AE7" s="4">
        <v>1.5</v>
      </c>
      <c r="AF7" s="6">
        <v>0.35</v>
      </c>
      <c r="AG7" s="4">
        <f t="shared" si="13"/>
        <v>800.5196270954104</v>
      </c>
      <c r="AH7" s="3">
        <f t="shared" si="14"/>
        <v>1551483.277275391</v>
      </c>
      <c r="AI7" s="4">
        <v>1.5</v>
      </c>
      <c r="AJ7" s="6">
        <v>0.35</v>
      </c>
      <c r="AK7" s="4">
        <f t="shared" si="15"/>
        <v>814.5287205695803</v>
      </c>
      <c r="AL7" s="3">
        <f t="shared" si="16"/>
        <v>1578634.2346277104</v>
      </c>
      <c r="AM7" s="4">
        <v>1.5</v>
      </c>
      <c r="AN7" s="6">
        <v>0.35</v>
      </c>
      <c r="AO7" s="4">
        <f t="shared" si="17"/>
        <v>828.7829731795479</v>
      </c>
      <c r="AP7" s="3">
        <f t="shared" si="18"/>
        <v>1606260.3337336956</v>
      </c>
      <c r="AQ7" s="4">
        <v>1.5</v>
      </c>
      <c r="AR7" s="6">
        <v>0.35</v>
      </c>
      <c r="AS7" s="4">
        <f t="shared" si="19"/>
        <v>843.2866752101902</v>
      </c>
      <c r="AT7" s="3">
        <f t="shared" si="20"/>
        <v>1634369.8895740353</v>
      </c>
      <c r="AU7" s="4">
        <v>1.5</v>
      </c>
      <c r="AV7" s="6">
        <v>0.35</v>
      </c>
      <c r="AW7" s="4">
        <f t="shared" si="21"/>
        <v>858.0441920263685</v>
      </c>
      <c r="AX7" s="57">
        <f t="shared" si="22"/>
        <v>0.35000000000000003</v>
      </c>
    </row>
    <row r="8" spans="1:50" ht="12.75">
      <c r="A8" s="7" t="s">
        <v>5</v>
      </c>
      <c r="B8" s="3">
        <v>1350429</v>
      </c>
      <c r="C8" s="4">
        <v>1</v>
      </c>
      <c r="D8" s="6">
        <v>0.25</v>
      </c>
      <c r="E8" s="4">
        <f t="shared" si="0"/>
        <v>337.60725</v>
      </c>
      <c r="F8" s="3">
        <f t="shared" si="1"/>
        <v>1374061.5075</v>
      </c>
      <c r="G8" s="4">
        <v>1</v>
      </c>
      <c r="H8" s="6">
        <v>0.25</v>
      </c>
      <c r="I8" s="4">
        <f t="shared" si="2"/>
        <v>343.515376875</v>
      </c>
      <c r="J8" s="3">
        <f t="shared" si="3"/>
        <v>1398107.5838812501</v>
      </c>
      <c r="K8" s="4">
        <v>1</v>
      </c>
      <c r="L8" s="6">
        <v>0.25</v>
      </c>
      <c r="M8" s="4">
        <f t="shared" si="4"/>
        <v>349.5268959703125</v>
      </c>
      <c r="N8" s="3">
        <f t="shared" si="5"/>
        <v>1422574.466599172</v>
      </c>
      <c r="O8" s="4">
        <v>1</v>
      </c>
      <c r="P8" s="6">
        <v>0.25</v>
      </c>
      <c r="Q8" s="4">
        <v>414.16</v>
      </c>
      <c r="R8" s="3">
        <f t="shared" si="6"/>
        <v>1447469.5197646576</v>
      </c>
      <c r="S8" s="4">
        <v>1</v>
      </c>
      <c r="T8" s="6">
        <v>0.25</v>
      </c>
      <c r="U8" s="4">
        <f t="shared" si="7"/>
        <v>361.8673799411644</v>
      </c>
      <c r="V8" s="3">
        <f t="shared" si="8"/>
        <v>1472800.2363605392</v>
      </c>
      <c r="W8" s="4">
        <v>1</v>
      </c>
      <c r="X8" s="6">
        <v>0.25</v>
      </c>
      <c r="Y8" s="4">
        <f t="shared" si="9"/>
        <v>368.2000590901348</v>
      </c>
      <c r="Z8" s="3">
        <f t="shared" si="10"/>
        <v>1498574.2404968487</v>
      </c>
      <c r="AA8" s="4">
        <v>1</v>
      </c>
      <c r="AB8" s="6">
        <v>0.25</v>
      </c>
      <c r="AC8" s="4">
        <f t="shared" si="11"/>
        <v>374.6435601242122</v>
      </c>
      <c r="AD8" s="3">
        <f t="shared" si="12"/>
        <v>1524799.2897055438</v>
      </c>
      <c r="AE8" s="4">
        <v>1</v>
      </c>
      <c r="AF8" s="6">
        <v>0.25</v>
      </c>
      <c r="AG8" s="4">
        <f t="shared" si="13"/>
        <v>381.19982242638594</v>
      </c>
      <c r="AH8" s="3">
        <f t="shared" si="14"/>
        <v>1551483.277275391</v>
      </c>
      <c r="AI8" s="4">
        <v>1</v>
      </c>
      <c r="AJ8" s="6">
        <v>0.25</v>
      </c>
      <c r="AK8" s="4">
        <f t="shared" si="15"/>
        <v>387.87081931884774</v>
      </c>
      <c r="AL8" s="3">
        <f t="shared" si="16"/>
        <v>1578634.2346277104</v>
      </c>
      <c r="AM8" s="4">
        <v>1</v>
      </c>
      <c r="AN8" s="6">
        <v>0.25</v>
      </c>
      <c r="AO8" s="4">
        <f t="shared" si="17"/>
        <v>394.6585586569276</v>
      </c>
      <c r="AP8" s="3">
        <f t="shared" si="18"/>
        <v>1606260.3337336956</v>
      </c>
      <c r="AQ8" s="4">
        <v>1</v>
      </c>
      <c r="AR8" s="6">
        <v>0.25</v>
      </c>
      <c r="AS8" s="4">
        <f t="shared" si="19"/>
        <v>401.56508343342387</v>
      </c>
      <c r="AT8" s="3">
        <f t="shared" si="20"/>
        <v>1634369.8895740353</v>
      </c>
      <c r="AU8" s="4">
        <v>1</v>
      </c>
      <c r="AV8" s="6">
        <v>0.25</v>
      </c>
      <c r="AW8" s="4">
        <f t="shared" si="21"/>
        <v>408.59247239350884</v>
      </c>
      <c r="AX8" s="57">
        <f t="shared" si="22"/>
        <v>0.25</v>
      </c>
    </row>
    <row r="9" spans="1:50" ht="12.75">
      <c r="A9" s="7" t="s">
        <v>12</v>
      </c>
      <c r="B9" s="3">
        <v>1350429</v>
      </c>
      <c r="C9" s="4">
        <v>1.5</v>
      </c>
      <c r="D9" s="6">
        <v>0.45</v>
      </c>
      <c r="E9" s="4">
        <f t="shared" si="0"/>
        <v>911.539575</v>
      </c>
      <c r="F9" s="3">
        <f t="shared" si="1"/>
        <v>1374061.5075</v>
      </c>
      <c r="G9" s="4">
        <v>1.5</v>
      </c>
      <c r="H9" s="6">
        <v>0.45</v>
      </c>
      <c r="I9" s="4">
        <f t="shared" si="2"/>
        <v>927.4915175625</v>
      </c>
      <c r="J9" s="3">
        <f t="shared" si="3"/>
        <v>1398107.5838812501</v>
      </c>
      <c r="K9" s="4">
        <v>1.5</v>
      </c>
      <c r="L9" s="6">
        <v>0.45</v>
      </c>
      <c r="M9" s="4">
        <f t="shared" si="4"/>
        <v>943.722619119844</v>
      </c>
      <c r="N9" s="3">
        <f t="shared" si="5"/>
        <v>1422574.466599172</v>
      </c>
      <c r="O9" s="4">
        <v>1.5</v>
      </c>
      <c r="P9" s="6">
        <v>0.45</v>
      </c>
      <c r="Q9" s="4">
        <v>621.24</v>
      </c>
      <c r="R9" s="3">
        <f t="shared" si="6"/>
        <v>1447469.5197646576</v>
      </c>
      <c r="S9" s="4">
        <v>1.5</v>
      </c>
      <c r="T9" s="6">
        <v>0.45</v>
      </c>
      <c r="U9" s="4">
        <f t="shared" si="7"/>
        <v>977.0419258411439</v>
      </c>
      <c r="V9" s="3">
        <f t="shared" si="8"/>
        <v>1472800.2363605392</v>
      </c>
      <c r="W9" s="4">
        <v>1.5</v>
      </c>
      <c r="X9" s="6">
        <v>0.45</v>
      </c>
      <c r="Y9" s="4">
        <f t="shared" si="9"/>
        <v>994.1401595433642</v>
      </c>
      <c r="Z9" s="3">
        <f t="shared" si="10"/>
        <v>1498574.2404968487</v>
      </c>
      <c r="AA9" s="4">
        <v>1.5</v>
      </c>
      <c r="AB9" s="6">
        <v>0.45</v>
      </c>
      <c r="AC9" s="4">
        <f t="shared" si="11"/>
        <v>1011.5376123353728</v>
      </c>
      <c r="AD9" s="3">
        <f t="shared" si="12"/>
        <v>1524799.2897055438</v>
      </c>
      <c r="AE9" s="4">
        <v>1.5</v>
      </c>
      <c r="AF9" s="6">
        <v>0.45</v>
      </c>
      <c r="AG9" s="4">
        <f t="shared" si="13"/>
        <v>1029.239520551242</v>
      </c>
      <c r="AH9" s="3">
        <f t="shared" si="14"/>
        <v>1551483.277275391</v>
      </c>
      <c r="AI9" s="4">
        <v>1.5</v>
      </c>
      <c r="AJ9" s="6">
        <v>0.45</v>
      </c>
      <c r="AK9" s="4">
        <f t="shared" si="15"/>
        <v>1047.251212160889</v>
      </c>
      <c r="AL9" s="3">
        <f t="shared" si="16"/>
        <v>1578634.2346277104</v>
      </c>
      <c r="AM9" s="4">
        <v>1.5</v>
      </c>
      <c r="AN9" s="6">
        <v>0.45</v>
      </c>
      <c r="AO9" s="4">
        <f t="shared" si="17"/>
        <v>1065.5781083737045</v>
      </c>
      <c r="AP9" s="3">
        <f t="shared" si="18"/>
        <v>1606260.3337336956</v>
      </c>
      <c r="AQ9" s="4">
        <v>1.5</v>
      </c>
      <c r="AR9" s="6">
        <v>0.45</v>
      </c>
      <c r="AS9" s="4">
        <f t="shared" si="19"/>
        <v>1084.2257252702445</v>
      </c>
      <c r="AT9" s="3">
        <f t="shared" si="20"/>
        <v>1634369.8895740353</v>
      </c>
      <c r="AU9" s="4">
        <v>1.5</v>
      </c>
      <c r="AV9" s="6">
        <v>0.45</v>
      </c>
      <c r="AW9" s="4">
        <f t="shared" si="21"/>
        <v>1103.1996754624738</v>
      </c>
      <c r="AX9" s="57">
        <f t="shared" si="22"/>
        <v>0.4500000000000001</v>
      </c>
    </row>
    <row r="10" spans="1:50" ht="12.75">
      <c r="A10" s="7" t="s">
        <v>39</v>
      </c>
      <c r="B10" s="3">
        <v>1350429</v>
      </c>
      <c r="C10" s="4">
        <v>1</v>
      </c>
      <c r="D10" s="6">
        <v>0.2</v>
      </c>
      <c r="E10" s="4">
        <f t="shared" si="0"/>
        <v>270.0858</v>
      </c>
      <c r="F10" s="3">
        <f t="shared" si="1"/>
        <v>1374061.5075</v>
      </c>
      <c r="G10" s="4">
        <v>1</v>
      </c>
      <c r="H10" s="6">
        <v>0.2</v>
      </c>
      <c r="I10" s="4">
        <f t="shared" si="2"/>
        <v>274.81230150000005</v>
      </c>
      <c r="J10" s="3">
        <f t="shared" si="3"/>
        <v>1398107.5838812501</v>
      </c>
      <c r="K10" s="4">
        <v>1</v>
      </c>
      <c r="L10" s="6">
        <v>0.2</v>
      </c>
      <c r="M10" s="4">
        <f t="shared" si="4"/>
        <v>279.62151677625</v>
      </c>
      <c r="N10" s="3">
        <f t="shared" si="5"/>
        <v>1422574.466599172</v>
      </c>
      <c r="O10" s="4">
        <v>1</v>
      </c>
      <c r="P10" s="6">
        <v>0.2</v>
      </c>
      <c r="Q10" s="4">
        <v>310.62</v>
      </c>
      <c r="R10" s="3">
        <f t="shared" si="6"/>
        <v>1447469.5197646576</v>
      </c>
      <c r="S10" s="4">
        <v>1</v>
      </c>
      <c r="T10" s="6">
        <v>0.2</v>
      </c>
      <c r="U10" s="4">
        <f t="shared" si="7"/>
        <v>289.49390395293153</v>
      </c>
      <c r="V10" s="3">
        <f t="shared" si="8"/>
        <v>1472800.2363605392</v>
      </c>
      <c r="W10" s="4">
        <v>1</v>
      </c>
      <c r="X10" s="6">
        <v>0.2</v>
      </c>
      <c r="Y10" s="4">
        <f t="shared" si="9"/>
        <v>294.56004727210785</v>
      </c>
      <c r="Z10" s="3">
        <f t="shared" si="10"/>
        <v>1498574.2404968487</v>
      </c>
      <c r="AA10" s="4">
        <v>1</v>
      </c>
      <c r="AB10" s="6">
        <v>0.2</v>
      </c>
      <c r="AC10" s="4">
        <f t="shared" si="11"/>
        <v>299.71484809936976</v>
      </c>
      <c r="AD10" s="3">
        <f t="shared" si="12"/>
        <v>1524799.2897055438</v>
      </c>
      <c r="AE10" s="4">
        <v>1</v>
      </c>
      <c r="AF10" s="6">
        <v>0.2</v>
      </c>
      <c r="AG10" s="4">
        <f t="shared" si="13"/>
        <v>304.95985794110874</v>
      </c>
      <c r="AH10" s="3">
        <f t="shared" si="14"/>
        <v>1551483.277275391</v>
      </c>
      <c r="AI10" s="4">
        <v>1</v>
      </c>
      <c r="AJ10" s="6">
        <v>0.2</v>
      </c>
      <c r="AK10" s="4">
        <f t="shared" si="15"/>
        <v>310.2966554550782</v>
      </c>
      <c r="AL10" s="3">
        <f t="shared" si="16"/>
        <v>1578634.2346277104</v>
      </c>
      <c r="AM10" s="4">
        <v>1</v>
      </c>
      <c r="AN10" s="6">
        <v>0.2</v>
      </c>
      <c r="AO10" s="4">
        <f t="shared" si="17"/>
        <v>315.7268469255421</v>
      </c>
      <c r="AP10" s="3">
        <f t="shared" si="18"/>
        <v>1606260.3337336956</v>
      </c>
      <c r="AQ10" s="4">
        <v>1</v>
      </c>
      <c r="AR10" s="6">
        <v>0.2</v>
      </c>
      <c r="AS10" s="4">
        <f t="shared" si="19"/>
        <v>321.2520667467391</v>
      </c>
      <c r="AT10" s="3">
        <f t="shared" si="20"/>
        <v>1634369.8895740353</v>
      </c>
      <c r="AU10" s="4">
        <v>1</v>
      </c>
      <c r="AV10" s="6">
        <v>0.2</v>
      </c>
      <c r="AW10" s="4">
        <f t="shared" si="21"/>
        <v>326.8739779148071</v>
      </c>
      <c r="AX10" s="57">
        <f t="shared" si="22"/>
        <v>0.19999999999999998</v>
      </c>
    </row>
    <row r="11" spans="1:50" ht="12.75">
      <c r="A11" s="39" t="s">
        <v>29</v>
      </c>
      <c r="B11" s="3">
        <v>1350429</v>
      </c>
      <c r="C11" s="4">
        <v>1.5</v>
      </c>
      <c r="D11" s="6">
        <v>0.3</v>
      </c>
      <c r="E11" s="4">
        <f t="shared" si="0"/>
        <v>607.69305</v>
      </c>
      <c r="F11" s="3">
        <f t="shared" si="1"/>
        <v>1374061.5075</v>
      </c>
      <c r="G11" s="4">
        <v>1.5</v>
      </c>
      <c r="H11" s="6">
        <v>0.3</v>
      </c>
      <c r="I11" s="4">
        <f t="shared" si="2"/>
        <v>618.3276783749999</v>
      </c>
      <c r="J11" s="3">
        <f t="shared" si="3"/>
        <v>1398107.5838812501</v>
      </c>
      <c r="K11" s="4">
        <v>1.5</v>
      </c>
      <c r="L11" s="6">
        <v>0.3</v>
      </c>
      <c r="M11" s="4">
        <f t="shared" si="4"/>
        <v>629.1484127465626</v>
      </c>
      <c r="N11" s="3">
        <f t="shared" si="5"/>
        <v>1422574.466599172</v>
      </c>
      <c r="O11" s="4">
        <v>1.5</v>
      </c>
      <c r="P11" s="6">
        <v>0.3</v>
      </c>
      <c r="Q11" s="4">
        <v>465.93</v>
      </c>
      <c r="R11" s="3">
        <f t="shared" si="6"/>
        <v>1447469.5197646576</v>
      </c>
      <c r="S11" s="4">
        <v>1.5</v>
      </c>
      <c r="T11" s="6">
        <v>0.3</v>
      </c>
      <c r="U11" s="4">
        <f t="shared" si="7"/>
        <v>651.3612838940959</v>
      </c>
      <c r="V11" s="3">
        <f t="shared" si="8"/>
        <v>1472800.2363605392</v>
      </c>
      <c r="W11" s="4">
        <v>1.5</v>
      </c>
      <c r="X11" s="6">
        <v>0.3</v>
      </c>
      <c r="Y11" s="4">
        <f t="shared" si="9"/>
        <v>662.7601063622427</v>
      </c>
      <c r="Z11" s="3">
        <f t="shared" si="10"/>
        <v>1498574.2404968487</v>
      </c>
      <c r="AA11" s="4">
        <v>1.5</v>
      </c>
      <c r="AB11" s="6">
        <v>0.3</v>
      </c>
      <c r="AC11" s="4">
        <f t="shared" si="11"/>
        <v>674.3584082235819</v>
      </c>
      <c r="AD11" s="3">
        <f t="shared" si="12"/>
        <v>1524799.2897055438</v>
      </c>
      <c r="AE11" s="4">
        <v>1.5</v>
      </c>
      <c r="AF11" s="6">
        <v>0.3</v>
      </c>
      <c r="AG11" s="4">
        <f t="shared" si="13"/>
        <v>686.1596803674946</v>
      </c>
      <c r="AH11" s="3">
        <f t="shared" si="14"/>
        <v>1551483.277275391</v>
      </c>
      <c r="AI11" s="4">
        <v>1.5</v>
      </c>
      <c r="AJ11" s="6">
        <v>0.3</v>
      </c>
      <c r="AK11" s="4">
        <f t="shared" si="15"/>
        <v>698.167474773926</v>
      </c>
      <c r="AL11" s="3">
        <f t="shared" si="16"/>
        <v>1578634.2346277104</v>
      </c>
      <c r="AM11" s="4">
        <v>1.5</v>
      </c>
      <c r="AN11" s="6">
        <v>0.3</v>
      </c>
      <c r="AO11" s="4">
        <f t="shared" si="17"/>
        <v>710.3854055824696</v>
      </c>
      <c r="AP11" s="3">
        <f t="shared" si="18"/>
        <v>1606260.3337336956</v>
      </c>
      <c r="AQ11" s="4">
        <v>1.5</v>
      </c>
      <c r="AR11" s="6">
        <v>0.3</v>
      </c>
      <c r="AS11" s="4">
        <f t="shared" si="19"/>
        <v>722.817150180163</v>
      </c>
      <c r="AT11" s="3">
        <f t="shared" si="20"/>
        <v>1634369.8895740353</v>
      </c>
      <c r="AU11" s="4">
        <v>1.5</v>
      </c>
      <c r="AV11" s="6">
        <v>0.3</v>
      </c>
      <c r="AW11" s="4">
        <f t="shared" si="21"/>
        <v>735.4664503083159</v>
      </c>
      <c r="AX11" s="57">
        <f t="shared" si="22"/>
        <v>0.29999999999999993</v>
      </c>
    </row>
    <row r="12" spans="1:51" ht="12.75">
      <c r="A12" s="40" t="s">
        <v>13</v>
      </c>
      <c r="B12" s="40"/>
      <c r="C12" s="40"/>
      <c r="D12" s="40"/>
      <c r="E12" s="41">
        <f>SUM(E6:E11)</f>
        <v>3173.5081499999997</v>
      </c>
      <c r="F12" s="40"/>
      <c r="G12" s="40"/>
      <c r="H12" s="40"/>
      <c r="I12" s="41">
        <f>SUM(I6:I11)</f>
        <v>3229.044542625</v>
      </c>
      <c r="J12" s="40"/>
      <c r="K12" s="40"/>
      <c r="L12" s="40"/>
      <c r="M12" s="41">
        <f>SUM(M6:M11)</f>
        <v>3285.552822120939</v>
      </c>
      <c r="N12" s="40"/>
      <c r="O12" s="40"/>
      <c r="P12" s="40"/>
      <c r="Q12" s="41">
        <f>SUM(Q6:Q11)</f>
        <v>3106.2099999999996</v>
      </c>
      <c r="R12" s="40"/>
      <c r="S12" s="40"/>
      <c r="T12" s="40"/>
      <c r="U12" s="41">
        <f>SUM(U6:U11)</f>
        <v>3401.553371446945</v>
      </c>
      <c r="V12" s="40"/>
      <c r="W12" s="40"/>
      <c r="X12" s="40"/>
      <c r="Y12" s="41">
        <f>SUM(Y6:Y11)</f>
        <v>3461.0805554472677</v>
      </c>
      <c r="Z12" s="42"/>
      <c r="AA12" s="42"/>
      <c r="AB12" s="42"/>
      <c r="AC12" s="41">
        <f>SUM(AC6:AC11)</f>
        <v>3521.6494651675944</v>
      </c>
      <c r="AD12" s="42"/>
      <c r="AE12" s="42"/>
      <c r="AF12" s="42"/>
      <c r="AG12" s="41">
        <f>SUM(AG6:AG11)</f>
        <v>3583.278330808028</v>
      </c>
      <c r="AH12" s="42"/>
      <c r="AI12" s="42"/>
      <c r="AJ12" s="42"/>
      <c r="AK12" s="41">
        <f>SUM(AK6:AK11)</f>
        <v>3645.9857015971684</v>
      </c>
      <c r="AL12" s="42"/>
      <c r="AM12" s="42"/>
      <c r="AN12" s="42"/>
      <c r="AO12" s="41">
        <f>SUM(AO6:AO11)</f>
        <v>3709.790451375119</v>
      </c>
      <c r="AP12" s="42"/>
      <c r="AQ12" s="42"/>
      <c r="AR12" s="42"/>
      <c r="AS12" s="41">
        <f>SUM(AS6:AS11)</f>
        <v>3774.7117842741845</v>
      </c>
      <c r="AT12" s="42"/>
      <c r="AU12" s="42"/>
      <c r="AV12" s="42"/>
      <c r="AW12" s="41">
        <f>SUM(AW6:AW11)</f>
        <v>3840.769240498983</v>
      </c>
      <c r="AX12" s="42"/>
      <c r="AY12" s="42"/>
    </row>
    <row r="13" spans="1:51" ht="12.75">
      <c r="A13" s="44" t="s">
        <v>4</v>
      </c>
      <c r="B13" s="43"/>
      <c r="C13" s="43"/>
      <c r="D13" s="43"/>
      <c r="E13" s="45"/>
      <c r="F13" s="43"/>
      <c r="G13" s="43"/>
      <c r="H13" s="43"/>
      <c r="I13" s="44"/>
      <c r="J13" s="45"/>
      <c r="K13" s="45"/>
      <c r="L13" s="45"/>
      <c r="M13" s="45"/>
      <c r="N13" s="45"/>
      <c r="O13" s="45"/>
      <c r="P13" s="45"/>
      <c r="Q13" s="45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53">
        <f>SUM(E12,I12,M12,Q12,U12,Y12,AC12,AG12,AK12,AO12,AS12,AW12)</f>
        <v>41733.13441536123</v>
      </c>
    </row>
    <row r="15" spans="1:46" ht="12.75">
      <c r="A15" s="37" t="s">
        <v>32</v>
      </c>
      <c r="B15" s="10" t="s">
        <v>14</v>
      </c>
      <c r="F15" s="10" t="s">
        <v>15</v>
      </c>
      <c r="J15" s="10" t="s">
        <v>16</v>
      </c>
      <c r="N15" s="10" t="s">
        <v>17</v>
      </c>
      <c r="R15" s="10" t="s">
        <v>19</v>
      </c>
      <c r="V15" s="10" t="s">
        <v>20</v>
      </c>
      <c r="Z15" s="10" t="s">
        <v>21</v>
      </c>
      <c r="AD15" s="10" t="s">
        <v>22</v>
      </c>
      <c r="AH15" s="10" t="s">
        <v>23</v>
      </c>
      <c r="AL15" s="10" t="s">
        <v>24</v>
      </c>
      <c r="AP15" s="10" t="s">
        <v>25</v>
      </c>
      <c r="AT15" s="10" t="s">
        <v>26</v>
      </c>
    </row>
    <row r="16" spans="2:51" ht="12.75">
      <c r="B16" s="10"/>
      <c r="C16" s="13"/>
      <c r="D16" s="13"/>
      <c r="E16" s="10" t="s">
        <v>8</v>
      </c>
      <c r="F16" s="13"/>
      <c r="G16" s="13"/>
      <c r="H16" s="13"/>
      <c r="I16" s="10" t="s">
        <v>8</v>
      </c>
      <c r="J16" s="13"/>
      <c r="K16" s="13"/>
      <c r="L16" s="13"/>
      <c r="M16" s="10" t="s">
        <v>8</v>
      </c>
      <c r="N16" s="13"/>
      <c r="O16" s="13"/>
      <c r="P16" s="13"/>
      <c r="Q16" s="10" t="s">
        <v>8</v>
      </c>
      <c r="R16" s="13"/>
      <c r="S16" s="13"/>
      <c r="T16" s="13"/>
      <c r="U16" s="10" t="s">
        <v>8</v>
      </c>
      <c r="V16" s="13"/>
      <c r="W16" s="13"/>
      <c r="X16" s="13"/>
      <c r="Y16" s="10" t="s">
        <v>8</v>
      </c>
      <c r="Z16" s="13"/>
      <c r="AA16" s="13"/>
      <c r="AB16" s="13"/>
      <c r="AC16" s="10" t="s">
        <v>8</v>
      </c>
      <c r="AD16" s="13"/>
      <c r="AE16" s="13"/>
      <c r="AF16" s="13"/>
      <c r="AG16" s="10" t="s">
        <v>8</v>
      </c>
      <c r="AH16" s="13"/>
      <c r="AI16" s="13"/>
      <c r="AJ16" s="13"/>
      <c r="AK16" s="10" t="s">
        <v>8</v>
      </c>
      <c r="AL16" s="13"/>
      <c r="AM16" s="13"/>
      <c r="AN16" s="13"/>
      <c r="AO16" s="10" t="s">
        <v>8</v>
      </c>
      <c r="AP16" s="13"/>
      <c r="AQ16" s="13"/>
      <c r="AR16" s="13"/>
      <c r="AS16" s="10" t="s">
        <v>8</v>
      </c>
      <c r="AT16" s="13"/>
      <c r="AU16" s="13"/>
      <c r="AV16" s="13"/>
      <c r="AW16" s="10" t="s">
        <v>8</v>
      </c>
      <c r="AX16" s="30" t="s">
        <v>36</v>
      </c>
      <c r="AY16" s="55" t="s">
        <v>28</v>
      </c>
    </row>
    <row r="17" spans="1:51" ht="12.75">
      <c r="A17" s="38" t="s">
        <v>18</v>
      </c>
      <c r="B17" s="10" t="s">
        <v>10</v>
      </c>
      <c r="C17" s="10" t="s">
        <v>6</v>
      </c>
      <c r="D17" s="10" t="s">
        <v>9</v>
      </c>
      <c r="E17" s="10" t="s">
        <v>7</v>
      </c>
      <c r="F17" s="10" t="s">
        <v>10</v>
      </c>
      <c r="G17" s="10" t="s">
        <v>6</v>
      </c>
      <c r="H17" s="10" t="s">
        <v>9</v>
      </c>
      <c r="I17" s="10" t="s">
        <v>7</v>
      </c>
      <c r="J17" s="10" t="s">
        <v>10</v>
      </c>
      <c r="K17" s="10" t="s">
        <v>6</v>
      </c>
      <c r="L17" s="10" t="s">
        <v>9</v>
      </c>
      <c r="M17" s="10" t="s">
        <v>7</v>
      </c>
      <c r="N17" s="10" t="s">
        <v>10</v>
      </c>
      <c r="O17" s="10" t="s">
        <v>6</v>
      </c>
      <c r="P17" s="10" t="s">
        <v>9</v>
      </c>
      <c r="Q17" s="10" t="s">
        <v>7</v>
      </c>
      <c r="R17" s="10" t="s">
        <v>10</v>
      </c>
      <c r="S17" s="10" t="s">
        <v>6</v>
      </c>
      <c r="T17" s="10" t="s">
        <v>9</v>
      </c>
      <c r="U17" s="10" t="s">
        <v>7</v>
      </c>
      <c r="V17" s="10" t="s">
        <v>10</v>
      </c>
      <c r="W17" s="10" t="s">
        <v>6</v>
      </c>
      <c r="X17" s="10" t="s">
        <v>9</v>
      </c>
      <c r="Y17" s="10" t="s">
        <v>7</v>
      </c>
      <c r="Z17" s="10" t="s">
        <v>10</v>
      </c>
      <c r="AA17" s="10" t="s">
        <v>6</v>
      </c>
      <c r="AB17" s="10" t="s">
        <v>9</v>
      </c>
      <c r="AC17" s="10" t="s">
        <v>7</v>
      </c>
      <c r="AD17" s="10" t="s">
        <v>10</v>
      </c>
      <c r="AE17" s="10" t="s">
        <v>6</v>
      </c>
      <c r="AF17" s="10" t="s">
        <v>9</v>
      </c>
      <c r="AG17" s="10" t="s">
        <v>7</v>
      </c>
      <c r="AH17" s="10" t="s">
        <v>10</v>
      </c>
      <c r="AI17" s="10" t="s">
        <v>6</v>
      </c>
      <c r="AJ17" s="10" t="s">
        <v>9</v>
      </c>
      <c r="AK17" s="10" t="s">
        <v>7</v>
      </c>
      <c r="AL17" s="10" t="s">
        <v>10</v>
      </c>
      <c r="AM17" s="10" t="s">
        <v>6</v>
      </c>
      <c r="AN17" s="10" t="s">
        <v>9</v>
      </c>
      <c r="AO17" s="10" t="s">
        <v>7</v>
      </c>
      <c r="AP17" s="10" t="s">
        <v>10</v>
      </c>
      <c r="AQ17" s="10" t="s">
        <v>6</v>
      </c>
      <c r="AR17" s="10" t="s">
        <v>9</v>
      </c>
      <c r="AS17" s="10" t="s">
        <v>7</v>
      </c>
      <c r="AT17" s="10" t="s">
        <v>10</v>
      </c>
      <c r="AU17" s="10" t="s">
        <v>6</v>
      </c>
      <c r="AV17" s="10" t="s">
        <v>9</v>
      </c>
      <c r="AW17" s="10" t="s">
        <v>7</v>
      </c>
      <c r="AX17" s="30" t="s">
        <v>27</v>
      </c>
      <c r="AY17" s="30" t="s">
        <v>27</v>
      </c>
    </row>
    <row r="18" spans="1:49" ht="12.75">
      <c r="A18" s="7" t="s">
        <v>38</v>
      </c>
      <c r="B18" s="3">
        <f aca="true" t="shared" si="23" ref="B18:B23">B6*0.75</f>
        <v>1012821.75</v>
      </c>
      <c r="C18" s="4">
        <v>1</v>
      </c>
      <c r="D18" s="6">
        <v>0.25</v>
      </c>
      <c r="E18" s="4">
        <f aca="true" t="shared" si="24" ref="E18:E23">(B18*C18)/1000*D18</f>
        <v>253.2054375</v>
      </c>
      <c r="F18" s="3">
        <f aca="true" t="shared" si="25" ref="F18:F23">(B18*1.0175)</f>
        <v>1030546.1306250001</v>
      </c>
      <c r="G18" s="4">
        <v>1</v>
      </c>
      <c r="H18" s="6">
        <v>0.25</v>
      </c>
      <c r="I18" s="4">
        <f aca="true" t="shared" si="26" ref="I18:I23">(F18*G18)/1000*H18</f>
        <v>257.63653265625004</v>
      </c>
      <c r="J18" s="3">
        <f aca="true" t="shared" si="27" ref="J18:J23">(F18*1.0175)</f>
        <v>1048580.6879109377</v>
      </c>
      <c r="K18" s="4">
        <v>1</v>
      </c>
      <c r="L18" s="6">
        <v>0.25</v>
      </c>
      <c r="M18" s="4">
        <f aca="true" t="shared" si="28" ref="M18:M23">(J18*K18)/1000*L18</f>
        <v>262.14517197773444</v>
      </c>
      <c r="N18" s="3">
        <f aca="true" t="shared" si="29" ref="N18:N23">(J18*1.0175)</f>
        <v>1066930.8499493792</v>
      </c>
      <c r="O18" s="4">
        <v>1</v>
      </c>
      <c r="P18" s="6">
        <v>0.25</v>
      </c>
      <c r="Q18" s="4">
        <f aca="true" t="shared" si="30" ref="Q18:Q23">(N18*O18)/1000*P18</f>
        <v>266.7327124873448</v>
      </c>
      <c r="R18" s="3">
        <f aca="true" t="shared" si="31" ref="R18:R23">(N18*1.0175)</f>
        <v>1085602.1398234933</v>
      </c>
      <c r="S18" s="4">
        <v>1</v>
      </c>
      <c r="T18" s="6">
        <v>0.25</v>
      </c>
      <c r="U18" s="4">
        <f aca="true" t="shared" si="32" ref="U18:U23">(R18*S18)/1000*T18</f>
        <v>271.40053495587335</v>
      </c>
      <c r="V18" s="3">
        <f aca="true" t="shared" si="33" ref="V18:V23">(R18*1.0175)</f>
        <v>1104600.1772704045</v>
      </c>
      <c r="W18" s="4">
        <v>1</v>
      </c>
      <c r="X18" s="6">
        <v>0.25</v>
      </c>
      <c r="Y18" s="4">
        <f aca="true" t="shared" si="34" ref="Y18:Y23">(V18*W18)/1000*X18</f>
        <v>276.15004431760116</v>
      </c>
      <c r="Z18" s="3">
        <f aca="true" t="shared" si="35" ref="Z18:Z23">(V18*1.0175)</f>
        <v>1123930.6803726368</v>
      </c>
      <c r="AA18" s="4">
        <v>1</v>
      </c>
      <c r="AB18" s="6">
        <v>0.25</v>
      </c>
      <c r="AC18" s="4">
        <f aca="true" t="shared" si="36" ref="AC18:AC23">(Z18*AA18)/1000*AB18</f>
        <v>280.9826700931592</v>
      </c>
      <c r="AD18" s="3">
        <f aca="true" t="shared" si="37" ref="AD18:AD23">(Z18*1.0175)</f>
        <v>1143599.467279158</v>
      </c>
      <c r="AE18" s="4">
        <v>1</v>
      </c>
      <c r="AF18" s="6">
        <v>0.25</v>
      </c>
      <c r="AG18" s="4">
        <f aca="true" t="shared" si="38" ref="AG18:AG23">(AD18*AE18)/1000*AF18</f>
        <v>285.8998668197895</v>
      </c>
      <c r="AH18" s="3">
        <f aca="true" t="shared" si="39" ref="AH18:AH23">(AD18*1.0175)</f>
        <v>1163612.4579565434</v>
      </c>
      <c r="AI18" s="4">
        <v>1</v>
      </c>
      <c r="AJ18" s="6">
        <v>0.25</v>
      </c>
      <c r="AK18" s="4">
        <v>414.18</v>
      </c>
      <c r="AL18" s="3">
        <f aca="true" t="shared" si="40" ref="AL18:AL23">(AH18*1.0175)</f>
        <v>1183975.675970783</v>
      </c>
      <c r="AM18" s="4">
        <v>1</v>
      </c>
      <c r="AN18" s="6">
        <v>0.25</v>
      </c>
      <c r="AO18" s="4">
        <v>419.36</v>
      </c>
      <c r="AP18" s="3">
        <f aca="true" t="shared" si="41" ref="AP18:AP23">(AL18*1.0175)</f>
        <v>1204695.2503002717</v>
      </c>
      <c r="AQ18" s="4">
        <v>1</v>
      </c>
      <c r="AR18" s="6">
        <v>0.25</v>
      </c>
      <c r="AS18" s="4">
        <v>424.6</v>
      </c>
      <c r="AT18" s="3">
        <f aca="true" t="shared" si="42" ref="AT18:AT23">(AP18*1.0175)</f>
        <v>1225777.4171805265</v>
      </c>
      <c r="AU18" s="4">
        <v>1</v>
      </c>
      <c r="AV18" s="6">
        <v>0.25</v>
      </c>
      <c r="AW18" s="4">
        <v>429.91</v>
      </c>
    </row>
    <row r="19" spans="1:49" ht="12.75">
      <c r="A19" s="7" t="s">
        <v>11</v>
      </c>
      <c r="B19" s="3">
        <f t="shared" si="23"/>
        <v>1012821.75</v>
      </c>
      <c r="C19" s="4">
        <v>1.5</v>
      </c>
      <c r="D19" s="6">
        <v>0.35</v>
      </c>
      <c r="E19" s="4">
        <f t="shared" si="24"/>
        <v>531.73141875</v>
      </c>
      <c r="F19" s="3">
        <f t="shared" si="25"/>
        <v>1030546.1306250001</v>
      </c>
      <c r="G19" s="4">
        <v>1.5</v>
      </c>
      <c r="H19" s="6">
        <v>0.35</v>
      </c>
      <c r="I19" s="4">
        <f t="shared" si="26"/>
        <v>541.036718578125</v>
      </c>
      <c r="J19" s="3">
        <f t="shared" si="27"/>
        <v>1048580.6879109377</v>
      </c>
      <c r="K19" s="4">
        <v>1.5</v>
      </c>
      <c r="L19" s="6">
        <v>0.35</v>
      </c>
      <c r="M19" s="4">
        <f t="shared" si="28"/>
        <v>550.5048611532422</v>
      </c>
      <c r="N19" s="3">
        <f t="shared" si="29"/>
        <v>1066930.8499493792</v>
      </c>
      <c r="O19" s="4">
        <v>1.5</v>
      </c>
      <c r="P19" s="6">
        <v>0.35</v>
      </c>
      <c r="Q19" s="4">
        <f t="shared" si="30"/>
        <v>560.138696223424</v>
      </c>
      <c r="R19" s="3">
        <f t="shared" si="31"/>
        <v>1085602.1398234933</v>
      </c>
      <c r="S19" s="4">
        <v>1.5</v>
      </c>
      <c r="T19" s="6">
        <v>0.35</v>
      </c>
      <c r="U19" s="4">
        <f t="shared" si="32"/>
        <v>569.941123407334</v>
      </c>
      <c r="V19" s="3">
        <f t="shared" si="33"/>
        <v>1104600.1772704045</v>
      </c>
      <c r="W19" s="4">
        <v>1.5</v>
      </c>
      <c r="X19" s="6">
        <v>0.35</v>
      </c>
      <c r="Y19" s="4">
        <f t="shared" si="34"/>
        <v>579.9150930669623</v>
      </c>
      <c r="Z19" s="3">
        <f t="shared" si="35"/>
        <v>1123930.6803726368</v>
      </c>
      <c r="AA19" s="4">
        <v>1.5</v>
      </c>
      <c r="AB19" s="6">
        <v>0.35</v>
      </c>
      <c r="AC19" s="4">
        <f t="shared" si="36"/>
        <v>590.0636071956343</v>
      </c>
      <c r="AD19" s="3">
        <f t="shared" si="37"/>
        <v>1143599.467279158</v>
      </c>
      <c r="AE19" s="4">
        <v>1.5</v>
      </c>
      <c r="AF19" s="6">
        <v>0.35</v>
      </c>
      <c r="AG19" s="4">
        <f t="shared" si="38"/>
        <v>600.3897203215579</v>
      </c>
      <c r="AH19" s="3">
        <f t="shared" si="39"/>
        <v>1163612.4579565434</v>
      </c>
      <c r="AI19" s="4">
        <v>1.5</v>
      </c>
      <c r="AJ19" s="6">
        <v>0.35</v>
      </c>
      <c r="AK19" s="4">
        <v>621.27</v>
      </c>
      <c r="AL19" s="3">
        <f t="shared" si="40"/>
        <v>1183975.675970783</v>
      </c>
      <c r="AM19" s="4">
        <v>1.5</v>
      </c>
      <c r="AN19" s="6">
        <v>0.35</v>
      </c>
      <c r="AO19" s="4">
        <v>629.04</v>
      </c>
      <c r="AP19" s="3">
        <f t="shared" si="41"/>
        <v>1204695.2503002717</v>
      </c>
      <c r="AQ19" s="4">
        <v>1.5</v>
      </c>
      <c r="AR19" s="6">
        <v>0.35</v>
      </c>
      <c r="AS19" s="4">
        <v>636.9</v>
      </c>
      <c r="AT19" s="3">
        <f t="shared" si="42"/>
        <v>1225777.4171805265</v>
      </c>
      <c r="AU19" s="4">
        <v>1.5</v>
      </c>
      <c r="AV19" s="6">
        <v>0.35</v>
      </c>
      <c r="AW19" s="4">
        <v>644.86</v>
      </c>
    </row>
    <row r="20" spans="1:49" ht="12.75">
      <c r="A20" s="7" t="s">
        <v>5</v>
      </c>
      <c r="B20" s="3">
        <f t="shared" si="23"/>
        <v>1012821.75</v>
      </c>
      <c r="C20" s="4">
        <v>1</v>
      </c>
      <c r="D20" s="6">
        <v>0.25</v>
      </c>
      <c r="E20" s="4">
        <f t="shared" si="24"/>
        <v>253.2054375</v>
      </c>
      <c r="F20" s="3">
        <f t="shared" si="25"/>
        <v>1030546.1306250001</v>
      </c>
      <c r="G20" s="4">
        <v>1</v>
      </c>
      <c r="H20" s="6">
        <v>0.25</v>
      </c>
      <c r="I20" s="4">
        <f t="shared" si="26"/>
        <v>257.63653265625004</v>
      </c>
      <c r="J20" s="3">
        <f t="shared" si="27"/>
        <v>1048580.6879109377</v>
      </c>
      <c r="K20" s="4">
        <v>1</v>
      </c>
      <c r="L20" s="6">
        <v>0.25</v>
      </c>
      <c r="M20" s="4">
        <f t="shared" si="28"/>
        <v>262.14517197773444</v>
      </c>
      <c r="N20" s="3">
        <f t="shared" si="29"/>
        <v>1066930.8499493792</v>
      </c>
      <c r="O20" s="4">
        <v>1</v>
      </c>
      <c r="P20" s="6">
        <v>0.25</v>
      </c>
      <c r="Q20" s="4">
        <f t="shared" si="30"/>
        <v>266.7327124873448</v>
      </c>
      <c r="R20" s="3">
        <f t="shared" si="31"/>
        <v>1085602.1398234933</v>
      </c>
      <c r="S20" s="4">
        <v>1</v>
      </c>
      <c r="T20" s="6">
        <v>0.25</v>
      </c>
      <c r="U20" s="4">
        <f t="shared" si="32"/>
        <v>271.40053495587335</v>
      </c>
      <c r="V20" s="3">
        <f t="shared" si="33"/>
        <v>1104600.1772704045</v>
      </c>
      <c r="W20" s="4">
        <v>1</v>
      </c>
      <c r="X20" s="6">
        <v>0.25</v>
      </c>
      <c r="Y20" s="4">
        <f t="shared" si="34"/>
        <v>276.15004431760116</v>
      </c>
      <c r="Z20" s="3">
        <f t="shared" si="35"/>
        <v>1123930.6803726368</v>
      </c>
      <c r="AA20" s="4">
        <v>1</v>
      </c>
      <c r="AB20" s="6">
        <v>0.25</v>
      </c>
      <c r="AC20" s="4">
        <f t="shared" si="36"/>
        <v>280.9826700931592</v>
      </c>
      <c r="AD20" s="3">
        <f t="shared" si="37"/>
        <v>1143599.467279158</v>
      </c>
      <c r="AE20" s="4">
        <v>1</v>
      </c>
      <c r="AF20" s="6">
        <v>0.25</v>
      </c>
      <c r="AG20" s="4">
        <f t="shared" si="38"/>
        <v>285.8998668197895</v>
      </c>
      <c r="AH20" s="3">
        <f t="shared" si="39"/>
        <v>1163612.4579565434</v>
      </c>
      <c r="AI20" s="4">
        <v>1</v>
      </c>
      <c r="AJ20" s="6">
        <v>0.25</v>
      </c>
      <c r="AK20" s="4">
        <v>331.35</v>
      </c>
      <c r="AL20" s="3">
        <f t="shared" si="40"/>
        <v>1183975.675970783</v>
      </c>
      <c r="AM20" s="4">
        <v>1</v>
      </c>
      <c r="AN20" s="6">
        <v>0.25</v>
      </c>
      <c r="AO20" s="4">
        <v>335.49</v>
      </c>
      <c r="AP20" s="3">
        <f t="shared" si="41"/>
        <v>1204695.2503002717</v>
      </c>
      <c r="AQ20" s="4">
        <v>1</v>
      </c>
      <c r="AR20" s="6">
        <v>0.25</v>
      </c>
      <c r="AS20" s="4">
        <v>339.68</v>
      </c>
      <c r="AT20" s="3">
        <f t="shared" si="42"/>
        <v>1225777.4171805265</v>
      </c>
      <c r="AU20" s="4">
        <v>1</v>
      </c>
      <c r="AV20" s="6">
        <v>0.25</v>
      </c>
      <c r="AW20" s="4">
        <v>343.93</v>
      </c>
    </row>
    <row r="21" spans="1:49" ht="12.75">
      <c r="A21" s="7" t="s">
        <v>12</v>
      </c>
      <c r="B21" s="3">
        <f t="shared" si="23"/>
        <v>1012821.75</v>
      </c>
      <c r="C21" s="4">
        <v>1.5</v>
      </c>
      <c r="D21" s="6">
        <v>0.45</v>
      </c>
      <c r="E21" s="4">
        <f t="shared" si="24"/>
        <v>683.6546812500001</v>
      </c>
      <c r="F21" s="3">
        <f t="shared" si="25"/>
        <v>1030546.1306250001</v>
      </c>
      <c r="G21" s="4">
        <v>1.5</v>
      </c>
      <c r="H21" s="6">
        <v>0.45</v>
      </c>
      <c r="I21" s="4">
        <f t="shared" si="26"/>
        <v>695.6186381718751</v>
      </c>
      <c r="J21" s="3">
        <f t="shared" si="27"/>
        <v>1048580.6879109377</v>
      </c>
      <c r="K21" s="4">
        <v>1.5</v>
      </c>
      <c r="L21" s="6">
        <v>0.45</v>
      </c>
      <c r="M21" s="4">
        <f t="shared" si="28"/>
        <v>707.791964339883</v>
      </c>
      <c r="N21" s="3">
        <f t="shared" si="29"/>
        <v>1066930.8499493792</v>
      </c>
      <c r="O21" s="4">
        <v>1.5</v>
      </c>
      <c r="P21" s="6">
        <v>0.45</v>
      </c>
      <c r="Q21" s="4">
        <f t="shared" si="30"/>
        <v>720.1783237158309</v>
      </c>
      <c r="R21" s="3">
        <f t="shared" si="31"/>
        <v>1085602.1398234933</v>
      </c>
      <c r="S21" s="4">
        <v>1.5</v>
      </c>
      <c r="T21" s="6">
        <v>0.45</v>
      </c>
      <c r="U21" s="4">
        <f t="shared" si="32"/>
        <v>732.7814443808579</v>
      </c>
      <c r="V21" s="3">
        <f t="shared" si="33"/>
        <v>1104600.1772704045</v>
      </c>
      <c r="W21" s="4">
        <v>1.5</v>
      </c>
      <c r="X21" s="6">
        <v>0.45</v>
      </c>
      <c r="Y21" s="4">
        <f t="shared" si="34"/>
        <v>745.6051196575231</v>
      </c>
      <c r="Z21" s="3">
        <f t="shared" si="35"/>
        <v>1123930.6803726368</v>
      </c>
      <c r="AA21" s="4">
        <v>1.5</v>
      </c>
      <c r="AB21" s="6">
        <v>0.45</v>
      </c>
      <c r="AC21" s="4">
        <f t="shared" si="36"/>
        <v>758.6532092515298</v>
      </c>
      <c r="AD21" s="3">
        <f t="shared" si="37"/>
        <v>1143599.467279158</v>
      </c>
      <c r="AE21" s="4">
        <v>1.5</v>
      </c>
      <c r="AF21" s="6">
        <v>0.45</v>
      </c>
      <c r="AG21" s="4">
        <f t="shared" si="38"/>
        <v>771.9296404134317</v>
      </c>
      <c r="AH21" s="3">
        <f t="shared" si="39"/>
        <v>1163612.4579565434</v>
      </c>
      <c r="AI21" s="4">
        <v>1.5</v>
      </c>
      <c r="AJ21" s="6">
        <v>0.45</v>
      </c>
      <c r="AK21" s="4">
        <v>497.02</v>
      </c>
      <c r="AL21" s="3">
        <f t="shared" si="40"/>
        <v>1183975.675970783</v>
      </c>
      <c r="AM21" s="4">
        <v>1.5</v>
      </c>
      <c r="AN21" s="6">
        <v>0.45</v>
      </c>
      <c r="AO21" s="4">
        <v>503.23</v>
      </c>
      <c r="AP21" s="3">
        <f t="shared" si="41"/>
        <v>1204695.2503002717</v>
      </c>
      <c r="AQ21" s="4">
        <v>1.5</v>
      </c>
      <c r="AR21" s="6">
        <v>0.45</v>
      </c>
      <c r="AS21" s="4">
        <v>509.52</v>
      </c>
      <c r="AT21" s="3">
        <f t="shared" si="42"/>
        <v>1225777.4171805265</v>
      </c>
      <c r="AU21" s="4">
        <v>1.5</v>
      </c>
      <c r="AV21" s="6">
        <v>0.45</v>
      </c>
      <c r="AW21" s="4">
        <v>515.89</v>
      </c>
    </row>
    <row r="22" spans="1:49" ht="12.75">
      <c r="A22" s="7" t="s">
        <v>39</v>
      </c>
      <c r="B22" s="3">
        <f t="shared" si="23"/>
        <v>1012821.75</v>
      </c>
      <c r="C22" s="4">
        <v>1</v>
      </c>
      <c r="D22" s="6">
        <v>0.2</v>
      </c>
      <c r="E22" s="4">
        <f t="shared" si="24"/>
        <v>202.56435</v>
      </c>
      <c r="F22" s="3">
        <f t="shared" si="25"/>
        <v>1030546.1306250001</v>
      </c>
      <c r="G22" s="4">
        <v>1</v>
      </c>
      <c r="H22" s="6">
        <v>0.2</v>
      </c>
      <c r="I22" s="4">
        <f t="shared" si="26"/>
        <v>206.10922612500005</v>
      </c>
      <c r="J22" s="3">
        <f t="shared" si="27"/>
        <v>1048580.6879109377</v>
      </c>
      <c r="K22" s="4">
        <v>1</v>
      </c>
      <c r="L22" s="6">
        <v>0.2</v>
      </c>
      <c r="M22" s="4">
        <f t="shared" si="28"/>
        <v>209.71613758218757</v>
      </c>
      <c r="N22" s="3">
        <f t="shared" si="29"/>
        <v>1066930.8499493792</v>
      </c>
      <c r="O22" s="4">
        <v>1</v>
      </c>
      <c r="P22" s="6">
        <v>0.2</v>
      </c>
      <c r="Q22" s="4">
        <f t="shared" si="30"/>
        <v>213.38616998987587</v>
      </c>
      <c r="R22" s="3">
        <f t="shared" si="31"/>
        <v>1085602.1398234933</v>
      </c>
      <c r="S22" s="4">
        <v>1</v>
      </c>
      <c r="T22" s="6">
        <v>0.2</v>
      </c>
      <c r="U22" s="4">
        <f t="shared" si="32"/>
        <v>217.1204279646987</v>
      </c>
      <c r="V22" s="3">
        <f t="shared" si="33"/>
        <v>1104600.1772704045</v>
      </c>
      <c r="W22" s="4">
        <v>1</v>
      </c>
      <c r="X22" s="6">
        <v>0.2</v>
      </c>
      <c r="Y22" s="4">
        <f t="shared" si="34"/>
        <v>220.92003545408093</v>
      </c>
      <c r="Z22" s="3">
        <f t="shared" si="35"/>
        <v>1123930.6803726368</v>
      </c>
      <c r="AA22" s="4">
        <v>1</v>
      </c>
      <c r="AB22" s="6">
        <v>0.2</v>
      </c>
      <c r="AC22" s="4">
        <f t="shared" si="36"/>
        <v>224.78613607452735</v>
      </c>
      <c r="AD22" s="3">
        <f t="shared" si="37"/>
        <v>1143599.467279158</v>
      </c>
      <c r="AE22" s="4">
        <v>1</v>
      </c>
      <c r="AF22" s="6">
        <v>0.2</v>
      </c>
      <c r="AG22" s="4">
        <f t="shared" si="38"/>
        <v>228.71989345583162</v>
      </c>
      <c r="AH22" s="3">
        <f t="shared" si="39"/>
        <v>1163612.4579565434</v>
      </c>
      <c r="AI22" s="4">
        <v>1</v>
      </c>
      <c r="AJ22" s="6">
        <v>0.2</v>
      </c>
      <c r="AK22" s="4">
        <v>248.51</v>
      </c>
      <c r="AL22" s="3">
        <f t="shared" si="40"/>
        <v>1183975.675970783</v>
      </c>
      <c r="AM22" s="4">
        <v>1</v>
      </c>
      <c r="AN22" s="6">
        <v>0.2</v>
      </c>
      <c r="AO22" s="4">
        <v>251.62</v>
      </c>
      <c r="AP22" s="3">
        <f t="shared" si="41"/>
        <v>1204695.2503002717</v>
      </c>
      <c r="AQ22" s="4">
        <v>1</v>
      </c>
      <c r="AR22" s="6">
        <v>0.2</v>
      </c>
      <c r="AS22" s="4">
        <v>254.76</v>
      </c>
      <c r="AT22" s="3">
        <f t="shared" si="42"/>
        <v>1225777.4171805265</v>
      </c>
      <c r="AU22" s="4">
        <v>1</v>
      </c>
      <c r="AV22" s="6">
        <v>0.2</v>
      </c>
      <c r="AW22" s="4">
        <v>257.95</v>
      </c>
    </row>
    <row r="23" spans="1:49" ht="12.75">
      <c r="A23" s="39" t="s">
        <v>29</v>
      </c>
      <c r="B23" s="3">
        <f t="shared" si="23"/>
        <v>1012821.75</v>
      </c>
      <c r="C23" s="4">
        <v>1.5</v>
      </c>
      <c r="D23" s="6">
        <v>0.3</v>
      </c>
      <c r="E23" s="4">
        <f t="shared" si="24"/>
        <v>455.7697875</v>
      </c>
      <c r="F23" s="3">
        <f t="shared" si="25"/>
        <v>1030546.1306250001</v>
      </c>
      <c r="G23" s="4">
        <v>1.5</v>
      </c>
      <c r="H23" s="6">
        <v>0.3</v>
      </c>
      <c r="I23" s="4">
        <f t="shared" si="26"/>
        <v>463.74575878125</v>
      </c>
      <c r="J23" s="3">
        <f t="shared" si="27"/>
        <v>1048580.6879109377</v>
      </c>
      <c r="K23" s="4">
        <v>1.5</v>
      </c>
      <c r="L23" s="6">
        <v>0.3</v>
      </c>
      <c r="M23" s="4">
        <f t="shared" si="28"/>
        <v>471.86130955992195</v>
      </c>
      <c r="N23" s="3">
        <f t="shared" si="29"/>
        <v>1066930.8499493792</v>
      </c>
      <c r="O23" s="4">
        <v>1.5</v>
      </c>
      <c r="P23" s="6">
        <v>0.3</v>
      </c>
      <c r="Q23" s="4">
        <f t="shared" si="30"/>
        <v>480.11888247722055</v>
      </c>
      <c r="R23" s="3">
        <f t="shared" si="31"/>
        <v>1085602.1398234933</v>
      </c>
      <c r="S23" s="4">
        <v>1.5</v>
      </c>
      <c r="T23" s="6">
        <v>0.3</v>
      </c>
      <c r="U23" s="4">
        <f t="shared" si="32"/>
        <v>488.52096292057195</v>
      </c>
      <c r="V23" s="3">
        <f t="shared" si="33"/>
        <v>1104600.1772704045</v>
      </c>
      <c r="W23" s="4">
        <v>1.5</v>
      </c>
      <c r="X23" s="6">
        <v>0.3</v>
      </c>
      <c r="Y23" s="4">
        <f t="shared" si="34"/>
        <v>497.070079771682</v>
      </c>
      <c r="Z23" s="3">
        <f t="shared" si="35"/>
        <v>1123930.6803726368</v>
      </c>
      <c r="AA23" s="4">
        <v>1.5</v>
      </c>
      <c r="AB23" s="6">
        <v>0.3</v>
      </c>
      <c r="AC23" s="4">
        <f t="shared" si="36"/>
        <v>505.76880616768653</v>
      </c>
      <c r="AD23" s="3">
        <f t="shared" si="37"/>
        <v>1143599.467279158</v>
      </c>
      <c r="AE23" s="4">
        <v>1.5</v>
      </c>
      <c r="AF23" s="6">
        <v>0.3</v>
      </c>
      <c r="AG23" s="4">
        <f t="shared" si="38"/>
        <v>514.619760275621</v>
      </c>
      <c r="AH23" s="3">
        <f t="shared" si="39"/>
        <v>1163612.4579565434</v>
      </c>
      <c r="AI23" s="4">
        <v>1.5</v>
      </c>
      <c r="AJ23" s="6">
        <v>0.3</v>
      </c>
      <c r="AK23" s="4">
        <v>372.76</v>
      </c>
      <c r="AL23" s="3">
        <f t="shared" si="40"/>
        <v>1183975.675970783</v>
      </c>
      <c r="AM23" s="4">
        <v>1.5</v>
      </c>
      <c r="AN23" s="6">
        <v>0.3</v>
      </c>
      <c r="AO23" s="4">
        <v>377.42</v>
      </c>
      <c r="AP23" s="3">
        <f t="shared" si="41"/>
        <v>1204695.2503002717</v>
      </c>
      <c r="AQ23" s="4">
        <v>1.5</v>
      </c>
      <c r="AR23" s="6">
        <v>0.3</v>
      </c>
      <c r="AS23" s="4">
        <v>382.14</v>
      </c>
      <c r="AT23" s="3">
        <f t="shared" si="42"/>
        <v>1225777.4171805265</v>
      </c>
      <c r="AU23" s="4">
        <v>1.5</v>
      </c>
      <c r="AV23" s="6">
        <v>0.3</v>
      </c>
      <c r="AW23" s="4">
        <v>386.92</v>
      </c>
    </row>
    <row r="24" spans="1:51" ht="12.75">
      <c r="A24" s="47" t="s">
        <v>13</v>
      </c>
      <c r="B24" s="47"/>
      <c r="C24" s="47"/>
      <c r="D24" s="47"/>
      <c r="E24" s="41">
        <f>SUM(E18:E23)</f>
        <v>2380.1311124999997</v>
      </c>
      <c r="F24" s="47"/>
      <c r="G24" s="47"/>
      <c r="H24" s="47"/>
      <c r="I24" s="41">
        <f>SUM(I18:I23)</f>
        <v>2421.78340696875</v>
      </c>
      <c r="J24" s="47"/>
      <c r="K24" s="47"/>
      <c r="L24" s="47"/>
      <c r="M24" s="41">
        <f>SUM(M18:M23)</f>
        <v>2464.1646165907036</v>
      </c>
      <c r="N24" s="47"/>
      <c r="O24" s="47"/>
      <c r="P24" s="47"/>
      <c r="Q24" s="41">
        <f>SUM(Q18:Q23)</f>
        <v>2507.287497381041</v>
      </c>
      <c r="R24" s="47"/>
      <c r="S24" s="47"/>
      <c r="T24" s="47"/>
      <c r="U24" s="41">
        <f>SUM(U18:U23)</f>
        <v>2551.1650285852093</v>
      </c>
      <c r="V24" s="47"/>
      <c r="W24" s="47"/>
      <c r="X24" s="47"/>
      <c r="Y24" s="41">
        <f>SUM(Y18:Y23)</f>
        <v>2595.810416585451</v>
      </c>
      <c r="Z24" s="48"/>
      <c r="AA24" s="48"/>
      <c r="AB24" s="48"/>
      <c r="AC24" s="41">
        <f>SUM(AC18:AC23)</f>
        <v>2641.2370988756966</v>
      </c>
      <c r="AD24" s="48"/>
      <c r="AE24" s="48"/>
      <c r="AF24" s="48"/>
      <c r="AG24" s="41">
        <f>SUM(AG18:AG23)</f>
        <v>2687.458748106021</v>
      </c>
      <c r="AH24" s="48"/>
      <c r="AI24" s="48"/>
      <c r="AJ24" s="48"/>
      <c r="AK24" s="41">
        <f>SUM(AK18:AK23)</f>
        <v>2485.09</v>
      </c>
      <c r="AL24" s="48"/>
      <c r="AM24" s="48"/>
      <c r="AN24" s="48"/>
      <c r="AO24" s="41">
        <f>SUM(AO18:AO23)</f>
        <v>2516.1600000000003</v>
      </c>
      <c r="AP24" s="48"/>
      <c r="AQ24" s="48"/>
      <c r="AR24" s="48"/>
      <c r="AS24" s="41">
        <f>SUM(AS18:AS23)</f>
        <v>2547.6</v>
      </c>
      <c r="AT24" s="48"/>
      <c r="AU24" s="48"/>
      <c r="AV24" s="48"/>
      <c r="AW24" s="41">
        <f>SUM(AW18:AW23)</f>
        <v>2579.46</v>
      </c>
      <c r="AX24" s="48"/>
      <c r="AY24" s="47"/>
    </row>
    <row r="25" spans="1:51" ht="12.75">
      <c r="A25" s="44" t="s">
        <v>4</v>
      </c>
      <c r="B25" s="43"/>
      <c r="C25" s="43"/>
      <c r="D25" s="43"/>
      <c r="E25" s="45"/>
      <c r="F25" s="43"/>
      <c r="G25" s="43"/>
      <c r="H25" s="43"/>
      <c r="I25" s="44"/>
      <c r="J25" s="45"/>
      <c r="K25" s="45"/>
      <c r="L25" s="45"/>
      <c r="M25" s="45"/>
      <c r="N25" s="45"/>
      <c r="O25" s="45"/>
      <c r="P25" s="45"/>
      <c r="Q25" s="45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53">
        <f>SUM(E24,I24,M24,Q24,U24,Y24,AC24,AG24,AK24,AO24,AS24,AW24)</f>
        <v>30377.347925592872</v>
      </c>
      <c r="AY25" s="46">
        <f>AX25*3</f>
        <v>91132.04377677862</v>
      </c>
    </row>
    <row r="26" ht="12.75">
      <c r="AX26" t="s">
        <v>41</v>
      </c>
    </row>
    <row r="27" spans="1:50" ht="12.75">
      <c r="A27" s="37" t="s">
        <v>33</v>
      </c>
      <c r="B27" s="10" t="s">
        <v>14</v>
      </c>
      <c r="F27" s="10" t="s">
        <v>15</v>
      </c>
      <c r="J27" s="10" t="s">
        <v>16</v>
      </c>
      <c r="N27" s="10" t="s">
        <v>17</v>
      </c>
      <c r="R27" s="10" t="s">
        <v>19</v>
      </c>
      <c r="V27" s="10" t="s">
        <v>20</v>
      </c>
      <c r="Z27" s="10" t="s">
        <v>21</v>
      </c>
      <c r="AD27" s="10" t="s">
        <v>22</v>
      </c>
      <c r="AH27" s="10" t="s">
        <v>23</v>
      </c>
      <c r="AL27" s="10" t="s">
        <v>24</v>
      </c>
      <c r="AP27" s="10" t="s">
        <v>25</v>
      </c>
      <c r="AT27" s="10" t="s">
        <v>26</v>
      </c>
      <c r="AX27" t="s">
        <v>42</v>
      </c>
    </row>
    <row r="28" spans="1:51" ht="12.75">
      <c r="A28" s="11"/>
      <c r="B28" s="10"/>
      <c r="C28" s="13"/>
      <c r="D28" s="13"/>
      <c r="E28" s="10" t="s">
        <v>8</v>
      </c>
      <c r="F28" s="13"/>
      <c r="G28" s="13"/>
      <c r="H28" s="13"/>
      <c r="I28" s="10" t="s">
        <v>8</v>
      </c>
      <c r="J28" s="13"/>
      <c r="K28" s="13"/>
      <c r="L28" s="13"/>
      <c r="M28" s="10" t="s">
        <v>8</v>
      </c>
      <c r="N28" s="13"/>
      <c r="O28" s="13"/>
      <c r="P28" s="13"/>
      <c r="Q28" s="10" t="s">
        <v>8</v>
      </c>
      <c r="R28" s="13"/>
      <c r="S28" s="13"/>
      <c r="T28" s="13"/>
      <c r="U28" s="10" t="s">
        <v>8</v>
      </c>
      <c r="V28" s="13"/>
      <c r="W28" s="13"/>
      <c r="X28" s="13"/>
      <c r="Y28" s="10" t="s">
        <v>8</v>
      </c>
      <c r="Z28" s="13"/>
      <c r="AA28" s="13"/>
      <c r="AB28" s="13"/>
      <c r="AC28" s="10" t="s">
        <v>8</v>
      </c>
      <c r="AD28" s="13"/>
      <c r="AE28" s="13"/>
      <c r="AF28" s="13"/>
      <c r="AG28" s="10" t="s">
        <v>8</v>
      </c>
      <c r="AH28" s="13"/>
      <c r="AI28" s="13"/>
      <c r="AJ28" s="13"/>
      <c r="AK28" s="10" t="s">
        <v>8</v>
      </c>
      <c r="AL28" s="13"/>
      <c r="AM28" s="13"/>
      <c r="AN28" s="13"/>
      <c r="AO28" s="10" t="s">
        <v>8</v>
      </c>
      <c r="AP28" s="13"/>
      <c r="AQ28" s="13"/>
      <c r="AR28" s="13"/>
      <c r="AS28" s="10" t="s">
        <v>8</v>
      </c>
      <c r="AT28" s="13"/>
      <c r="AU28" s="13"/>
      <c r="AV28" s="13"/>
      <c r="AW28" s="10" t="s">
        <v>8</v>
      </c>
      <c r="AX28" s="13"/>
      <c r="AY28" s="30" t="s">
        <v>33</v>
      </c>
    </row>
    <row r="29" spans="1:51" ht="12.75">
      <c r="A29" s="38" t="s">
        <v>18</v>
      </c>
      <c r="B29" s="10" t="s">
        <v>10</v>
      </c>
      <c r="C29" s="10" t="s">
        <v>6</v>
      </c>
      <c r="D29" s="10" t="s">
        <v>9</v>
      </c>
      <c r="E29" s="10" t="s">
        <v>7</v>
      </c>
      <c r="F29" s="10" t="s">
        <v>10</v>
      </c>
      <c r="G29" s="10" t="s">
        <v>6</v>
      </c>
      <c r="H29" s="10" t="s">
        <v>9</v>
      </c>
      <c r="I29" s="10" t="s">
        <v>7</v>
      </c>
      <c r="J29" s="10" t="s">
        <v>10</v>
      </c>
      <c r="K29" s="10" t="s">
        <v>6</v>
      </c>
      <c r="L29" s="10" t="s">
        <v>9</v>
      </c>
      <c r="M29" s="10" t="s">
        <v>7</v>
      </c>
      <c r="N29" s="10" t="s">
        <v>10</v>
      </c>
      <c r="O29" s="10" t="s">
        <v>6</v>
      </c>
      <c r="P29" s="10" t="s">
        <v>9</v>
      </c>
      <c r="Q29" s="10" t="s">
        <v>7</v>
      </c>
      <c r="R29" s="10" t="s">
        <v>10</v>
      </c>
      <c r="S29" s="10" t="s">
        <v>6</v>
      </c>
      <c r="T29" s="10" t="s">
        <v>9</v>
      </c>
      <c r="U29" s="10" t="s">
        <v>7</v>
      </c>
      <c r="V29" s="10" t="s">
        <v>10</v>
      </c>
      <c r="W29" s="10" t="s">
        <v>6</v>
      </c>
      <c r="X29" s="10" t="s">
        <v>9</v>
      </c>
      <c r="Y29" s="10" t="s">
        <v>7</v>
      </c>
      <c r="Z29" s="10" t="s">
        <v>10</v>
      </c>
      <c r="AA29" s="10" t="s">
        <v>6</v>
      </c>
      <c r="AB29" s="10" t="s">
        <v>9</v>
      </c>
      <c r="AC29" s="10" t="s">
        <v>7</v>
      </c>
      <c r="AD29" s="10" t="s">
        <v>10</v>
      </c>
      <c r="AE29" s="10" t="s">
        <v>6</v>
      </c>
      <c r="AF29" s="10" t="s">
        <v>9</v>
      </c>
      <c r="AG29" s="10" t="s">
        <v>7</v>
      </c>
      <c r="AH29" s="10" t="s">
        <v>10</v>
      </c>
      <c r="AI29" s="10" t="s">
        <v>6</v>
      </c>
      <c r="AJ29" s="10" t="s">
        <v>9</v>
      </c>
      <c r="AK29" s="10" t="s">
        <v>7</v>
      </c>
      <c r="AL29" s="10" t="s">
        <v>10</v>
      </c>
      <c r="AM29" s="10" t="s">
        <v>6</v>
      </c>
      <c r="AN29" s="10" t="s">
        <v>9</v>
      </c>
      <c r="AO29" s="10" t="s">
        <v>7</v>
      </c>
      <c r="AP29" s="10" t="s">
        <v>10</v>
      </c>
      <c r="AQ29" s="10" t="s">
        <v>6</v>
      </c>
      <c r="AR29" s="10" t="s">
        <v>9</v>
      </c>
      <c r="AS29" s="10" t="s">
        <v>7</v>
      </c>
      <c r="AT29" s="10" t="s">
        <v>10</v>
      </c>
      <c r="AU29" s="10" t="s">
        <v>6</v>
      </c>
      <c r="AV29" s="10" t="s">
        <v>9</v>
      </c>
      <c r="AW29" s="10" t="s">
        <v>7</v>
      </c>
      <c r="AX29" s="10"/>
      <c r="AY29" s="30" t="s">
        <v>27</v>
      </c>
    </row>
    <row r="30" spans="1:50" ht="12.75">
      <c r="A30" t="s">
        <v>34</v>
      </c>
      <c r="B30" s="3">
        <v>1350429</v>
      </c>
      <c r="C30" s="4">
        <v>2</v>
      </c>
      <c r="D30" s="6">
        <v>0.5</v>
      </c>
      <c r="E30" s="4">
        <f>(B30*C30)/1000*D30</f>
        <v>1350.429</v>
      </c>
      <c r="F30" s="3">
        <f>(B30*1.0175)</f>
        <v>1374061.5075</v>
      </c>
      <c r="G30" s="4">
        <v>2</v>
      </c>
      <c r="H30" s="6">
        <v>0.5</v>
      </c>
      <c r="I30" s="4">
        <f>(F30*G30)/1000*H30</f>
        <v>1374.0615075</v>
      </c>
      <c r="J30" s="3">
        <f>(F30*1.0175)</f>
        <v>1398107.5838812501</v>
      </c>
      <c r="K30" s="4">
        <v>2</v>
      </c>
      <c r="L30" s="6">
        <v>0.5</v>
      </c>
      <c r="M30" s="4">
        <f>(J30*K30)/1000*L30</f>
        <v>1398.10758388125</v>
      </c>
      <c r="N30" s="3">
        <f>(J30*1.0175)</f>
        <v>1422574.466599172</v>
      </c>
      <c r="O30" s="4">
        <v>2</v>
      </c>
      <c r="P30" s="6">
        <v>0.5</v>
      </c>
      <c r="Q30" s="4">
        <f>(N30*O30)/1000*P30</f>
        <v>1422.574466599172</v>
      </c>
      <c r="R30" s="3">
        <f>(N30*1.0175)</f>
        <v>1447469.5197646576</v>
      </c>
      <c r="S30" s="4">
        <v>2</v>
      </c>
      <c r="T30" s="6">
        <v>0.5</v>
      </c>
      <c r="U30" s="4">
        <f>(R30*S30)/1000*T30</f>
        <v>1447.4695197646577</v>
      </c>
      <c r="V30" s="3">
        <f>(R30*1.0175)</f>
        <v>1472800.2363605392</v>
      </c>
      <c r="W30" s="4">
        <v>2</v>
      </c>
      <c r="X30" s="6">
        <v>0.5</v>
      </c>
      <c r="Y30" s="4">
        <f>(V30*W30)/1000*X30</f>
        <v>1472.8002363605392</v>
      </c>
      <c r="Z30" s="3">
        <f>(V30*1.0175)</f>
        <v>1498574.2404968487</v>
      </c>
      <c r="AA30" s="4">
        <v>2</v>
      </c>
      <c r="AB30" s="6">
        <v>0.5</v>
      </c>
      <c r="AC30" s="4">
        <f>(Z30*AA30)/1000*AB30</f>
        <v>1498.5742404968487</v>
      </c>
      <c r="AD30" s="3">
        <f>(Z30*1.0175)</f>
        <v>1524799.2897055438</v>
      </c>
      <c r="AE30" s="4">
        <v>2</v>
      </c>
      <c r="AF30" s="6">
        <v>0.5</v>
      </c>
      <c r="AG30" s="4">
        <f>(AD30*AE30)/1000*AF30</f>
        <v>1524.7992897055437</v>
      </c>
      <c r="AH30" s="3">
        <f>(AD30*1.0175)</f>
        <v>1551483.277275391</v>
      </c>
      <c r="AI30" s="4">
        <v>2</v>
      </c>
      <c r="AJ30" s="6">
        <v>0.5</v>
      </c>
      <c r="AK30" s="4">
        <f>(AH30*AI30)/1000*AJ30</f>
        <v>1551.483277275391</v>
      </c>
      <c r="AL30" s="3">
        <f>(AH30*1.0175)</f>
        <v>1578634.2346277104</v>
      </c>
      <c r="AM30" s="4">
        <v>2</v>
      </c>
      <c r="AN30" s="6">
        <v>0.5</v>
      </c>
      <c r="AO30" s="4">
        <f>(AL30*AM30)/1000*AN30</f>
        <v>1578.6342346277104</v>
      </c>
      <c r="AP30" s="3">
        <f>(AL30*1.0175)</f>
        <v>1606260.3337336956</v>
      </c>
      <c r="AQ30" s="4">
        <v>2</v>
      </c>
      <c r="AR30" s="6">
        <v>0.5</v>
      </c>
      <c r="AS30" s="4">
        <f>(AP30*AQ30)/1000*AR30</f>
        <v>1606.2603337336955</v>
      </c>
      <c r="AT30" s="3">
        <f>(AP30*1.0175)</f>
        <v>1634369.8895740353</v>
      </c>
      <c r="AU30" s="4">
        <v>2</v>
      </c>
      <c r="AV30" s="6">
        <v>0.5</v>
      </c>
      <c r="AW30" s="4">
        <f>(AT30*AU30)/1000*AV30</f>
        <v>1634.3698895740354</v>
      </c>
      <c r="AX30" s="57">
        <f>SUM(D30,H30,L30,P30,T30,X30,AB30,AF30,AJ30,AN30,AR30,AV30)/12</f>
        <v>0.5</v>
      </c>
    </row>
    <row r="31" spans="1:51" ht="12.75">
      <c r="A31" s="40" t="s">
        <v>13</v>
      </c>
      <c r="B31" s="40"/>
      <c r="C31" s="40"/>
      <c r="D31" s="40"/>
      <c r="E31" s="41">
        <f>SUM(E30)</f>
        <v>1350.429</v>
      </c>
      <c r="F31" s="40"/>
      <c r="G31" s="40"/>
      <c r="H31" s="40"/>
      <c r="I31" s="41">
        <f>SUM(I30)</f>
        <v>1374.0615075</v>
      </c>
      <c r="J31" s="40"/>
      <c r="K31" s="40"/>
      <c r="L31" s="40"/>
      <c r="M31" s="41">
        <f>SUM(M30)</f>
        <v>1398.10758388125</v>
      </c>
      <c r="N31" s="40"/>
      <c r="O31" s="40"/>
      <c r="P31" s="40"/>
      <c r="Q31" s="41">
        <f>SUM(Q30)</f>
        <v>1422.574466599172</v>
      </c>
      <c r="R31" s="40"/>
      <c r="S31" s="40"/>
      <c r="T31" s="40"/>
      <c r="U31" s="41">
        <f>SUM(U30)</f>
        <v>1447.4695197646577</v>
      </c>
      <c r="V31" s="40"/>
      <c r="W31" s="40"/>
      <c r="X31" s="40"/>
      <c r="Y31" s="41">
        <f>SUM(Y30)</f>
        <v>1472.8002363605392</v>
      </c>
      <c r="Z31" s="42"/>
      <c r="AA31" s="42"/>
      <c r="AB31" s="42"/>
      <c r="AC31" s="41">
        <f>SUM(AC30)</f>
        <v>1498.5742404968487</v>
      </c>
      <c r="AD31" s="42"/>
      <c r="AE31" s="42"/>
      <c r="AF31" s="42"/>
      <c r="AG31" s="41">
        <f>SUM(AG30)</f>
        <v>1524.7992897055437</v>
      </c>
      <c r="AH31" s="42"/>
      <c r="AI31" s="42"/>
      <c r="AJ31" s="42"/>
      <c r="AK31" s="41">
        <f>SUM(AK30)</f>
        <v>1551.483277275391</v>
      </c>
      <c r="AL31" s="42"/>
      <c r="AM31" s="42"/>
      <c r="AN31" s="42"/>
      <c r="AO31" s="41">
        <f>SUM(AO30)</f>
        <v>1578.6342346277104</v>
      </c>
      <c r="AP31" s="42"/>
      <c r="AQ31" s="42"/>
      <c r="AR31" s="42"/>
      <c r="AS31" s="41">
        <f>SUM(AS30)</f>
        <v>1606.2603337336955</v>
      </c>
      <c r="AT31" s="42"/>
      <c r="AU31" s="42"/>
      <c r="AV31" s="42"/>
      <c r="AW31" s="41">
        <f>SUM(AW30)</f>
        <v>1634.3698895740354</v>
      </c>
      <c r="AX31" s="58">
        <f>SUM(E30,I30,M30,Q30,U30,Y30,AC30,AG30,AK30,AO30,AS30,AW30)</f>
        <v>17859.563579518846</v>
      </c>
      <c r="AY31" s="53">
        <f>SUM(AX31)</f>
        <v>17859.563579518846</v>
      </c>
    </row>
    <row r="32" spans="1:51" ht="12.75">
      <c r="A32" s="44" t="s">
        <v>4</v>
      </c>
      <c r="B32" s="43"/>
      <c r="C32" s="43"/>
      <c r="D32" s="43"/>
      <c r="E32" s="45"/>
      <c r="F32" s="43"/>
      <c r="G32" s="43"/>
      <c r="H32" s="43"/>
      <c r="I32" s="44"/>
      <c r="J32" s="45"/>
      <c r="K32" s="45"/>
      <c r="L32" s="45"/>
      <c r="M32" s="45"/>
      <c r="N32" s="45"/>
      <c r="O32" s="45"/>
      <c r="P32" s="45"/>
      <c r="Q32" s="45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31" t="s">
        <v>3</v>
      </c>
    </row>
    <row r="33" spans="1:54" ht="18">
      <c r="A33" s="49" t="s">
        <v>43</v>
      </c>
      <c r="B33" s="49"/>
      <c r="C33" s="50"/>
      <c r="D33" s="50"/>
      <c r="E33" s="51"/>
      <c r="F33" s="50"/>
      <c r="G33" s="50"/>
      <c r="H33" s="50"/>
      <c r="I33" s="50"/>
      <c r="J33" s="51"/>
      <c r="K33" s="51"/>
      <c r="L33" s="51"/>
      <c r="M33" s="51"/>
      <c r="N33" s="51"/>
      <c r="O33" s="51"/>
      <c r="P33" s="51"/>
      <c r="Q33" s="51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>
        <f>SUM(AY13,AY25,AY31)</f>
        <v>150724.74177165868</v>
      </c>
      <c r="AZ33" s="59">
        <f>AY33*2</f>
        <v>301449.48354331736</v>
      </c>
      <c r="BA33" s="59">
        <f>AY33*4</f>
        <v>602898.9670866347</v>
      </c>
      <c r="BB33" s="59">
        <f>AY33*6</f>
        <v>904348.4506299521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Karalevich</dc:creator>
  <cp:keywords/>
  <dc:description/>
  <cp:lastModifiedBy>Charles Warner</cp:lastModifiedBy>
  <cp:lastPrinted>2011-01-06T04:40:53Z</cp:lastPrinted>
  <dcterms:created xsi:type="dcterms:W3CDTF">2009-12-07T20:26:56Z</dcterms:created>
  <dcterms:modified xsi:type="dcterms:W3CDTF">2014-09-24T01:31:38Z</dcterms:modified>
  <cp:category/>
  <cp:version/>
  <cp:contentType/>
  <cp:contentStatus/>
</cp:coreProperties>
</file>